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7" activeTab="9"/>
  </bookViews>
  <sheets>
    <sheet name="1.部门收支总体情况批复表" sheetId="1" r:id="rId1"/>
    <sheet name="2.一般公共预算支出批复表（功能分类）" sheetId="2" r:id="rId2"/>
    <sheet name="3.一般公共预算批复表（经济分类）" sheetId="3" r:id="rId3"/>
    <sheet name="4.项目支出批复表" sheetId="4" r:id="rId4"/>
    <sheet name="5.政府采购预算批复表" sheetId="5" r:id="rId5"/>
    <sheet name="6.政府购买服务预算批复表" sheetId="6" r:id="rId6"/>
    <sheet name="7.部门整体支出绩效目标申报表" sheetId="7" r:id="rId7"/>
    <sheet name="8.项目支出绩效目标批复表（1）" sheetId="8" r:id="rId8"/>
    <sheet name="8.项目支出绩效目标批复表（2）" sheetId="9" r:id="rId9"/>
    <sheet name="9.市级转移支付预算调整情况表 " sheetId="10" r:id="rId10"/>
  </sheets>
  <externalReferences>
    <externalReference r:id="rId13"/>
  </externalReferences>
  <definedNames>
    <definedName name="产出指标" localSheetId="7">#REF!</definedName>
    <definedName name="产出指标" localSheetId="6">#REF!</definedName>
    <definedName name="产出指标">#REF!</definedName>
    <definedName name="结果表">#REF!</definedName>
    <definedName name="满意度指标" localSheetId="7">#REF!</definedName>
    <definedName name="满意度指标" localSheetId="6">#REF!</definedName>
    <definedName name="满意度指标">#REF!</definedName>
    <definedName name="效益指标" localSheetId="7">#REF!</definedName>
    <definedName name="效益指标" localSheetId="6">#REF!</definedName>
    <definedName name="效益指标">#REF!</definedName>
    <definedName name="一般公共预算支出">#REF!</definedName>
    <definedName name="一级指标" localSheetId="7">#REF!</definedName>
    <definedName name="一级指标" localSheetId="6">#REF!</definedName>
    <definedName name="一级指标">#REF!</definedName>
    <definedName name="_xlnm.Print_Titles" localSheetId="2">'3.一般公共预算批复表（经济分类）'!$4:$6</definedName>
  </definedNames>
  <calcPr fullCalcOnLoad="1"/>
</workbook>
</file>

<file path=xl/sharedStrings.xml><?xml version="1.0" encoding="utf-8"?>
<sst xmlns="http://schemas.openxmlformats.org/spreadsheetml/2006/main" count="1208" uniqueCount="479">
  <si>
    <t>附表1</t>
  </si>
  <si>
    <t>贵州省遵义市人民检察院2023年部门预算调整部门收支总体情况批复表</t>
  </si>
  <si>
    <t>单位：元</t>
  </si>
  <si>
    <t>收入</t>
  </si>
  <si>
    <t>支出</t>
  </si>
  <si>
    <t>备注</t>
  </si>
  <si>
    <t>项目</t>
  </si>
  <si>
    <t>年初预算数</t>
  </si>
  <si>
    <t>调整预算数</t>
  </si>
  <si>
    <t>增减数</t>
  </si>
  <si>
    <t>一、一般公共预算财政拨款收入</t>
  </si>
  <si>
    <t>一、一般公共服务支出</t>
  </si>
  <si>
    <t/>
  </si>
  <si>
    <t>二、政府性基金预算财政拨款收入</t>
  </si>
  <si>
    <t>二、外交支出</t>
  </si>
  <si>
    <t>三、国有资本经营预算财政拨款收入</t>
  </si>
  <si>
    <t>三、国防支出</t>
  </si>
  <si>
    <t>四、财政专户管理资金收入</t>
  </si>
  <si>
    <t>四、公共安全支出</t>
  </si>
  <si>
    <t>调整预算数中含 其他收入安排支出38202.56元</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</si>
  <si>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</si>
  <si>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</si>
  <si>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</si>
  <si>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</si>
  <si>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</si>
  <si>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</si>
  <si>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</si>
  <si>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</si>
  <si>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</si>
  <si>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</si>
  <si>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</si>
  <si>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十一、住房保障支出</t>
  </si>
  <si>
    <t>十二、其他支出</t>
  </si>
  <si>
    <t>本年收入合计</t>
  </si>
  <si>
    <t>本年支出合计</t>
  </si>
  <si>
    <t>上年结转</t>
  </si>
  <si>
    <t>结转下年</t>
  </si>
  <si>
    <t>收入总计</t>
  </si>
  <si>
    <t>支出总计</t>
  </si>
  <si>
    <t>附表2</t>
  </si>
  <si>
    <t>贵州省遵义市人民检察院2023年部门预算调整一般公共预算支出批复表（功能分类科目）</t>
  </si>
  <si>
    <t>科目编码</t>
  </si>
  <si>
    <t>科目名称</t>
  </si>
  <si>
    <t>合计</t>
  </si>
  <si>
    <t>基本支出</t>
  </si>
  <si>
    <t>项目支出</t>
  </si>
  <si>
    <t>合  计</t>
  </si>
  <si>
    <t>204</t>
  </si>
  <si>
    <t>公共安全支出</t>
  </si>
  <si>
    <t>20404</t>
  </si>
  <si>
    <t>检察</t>
  </si>
  <si>
    <t>2040401</t>
  </si>
  <si>
    <t>行政运行</t>
  </si>
  <si>
    <t>2040402</t>
  </si>
  <si>
    <t>一般行政管理事务</t>
  </si>
  <si>
    <t>208</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</si>
  <si>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</si>
  <si>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</si>
  <si>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</si>
  <si>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</si>
  <si>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</si>
  <si>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</si>
  <si>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</si>
  <si>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</si>
  <si>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</si>
  <si>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</si>
  <si>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</si>
  <si>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</si>
  <si>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</si>
  <si>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</si>
  <si>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</si>
  <si>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</si>
  <si>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</si>
  <si>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</si>
  <si>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</si>
  <si>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</si>
  <si>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</si>
  <si>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</si>
  <si>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</si>
  <si>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</si>
  <si>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附表3</t>
  </si>
  <si>
    <t>贵州省遵义市人民检察院2023年部门预算调整一般公共预算支出批复表（经济分类科目）</t>
  </si>
  <si>
    <t>政府预算经济分类</t>
  </si>
  <si>
    <t>部门预算经济分类</t>
  </si>
  <si>
    <t>总计调整指标</t>
  </si>
  <si>
    <t>其中：财政已批准调整指标</t>
  </si>
  <si>
    <t>财政尚未批准调整指标</t>
  </si>
  <si>
    <t>类</t>
  </si>
  <si>
    <t>款</t>
  </si>
  <si>
    <t>机关工资福利支出</t>
  </si>
  <si>
    <t>301</t>
  </si>
  <si>
    <t>工资福利支出</t>
  </si>
  <si>
    <t>01</t>
  </si>
  <si>
    <t xml:space="preserve"> 工资奖金津补贴</t>
  </si>
  <si>
    <t xml:space="preserve"> 基本工资</t>
  </si>
  <si>
    <t>02</t>
  </si>
  <si>
    <t xml:space="preserve"> 津贴补贴</t>
  </si>
  <si>
    <t>03</t>
  </si>
  <si>
    <t xml:space="preserve"> 奖金</t>
  </si>
  <si>
    <t xml:space="preserve"> 社会保障缴费</t>
  </si>
  <si>
    <t>08</t>
  </si>
  <si>
    <t xml:space="preserve"> 机关事业单位基本养老保险缴费</t>
  </si>
  <si>
    <t>调补去年调增基础绩效缴费</t>
  </si>
  <si>
    <t>09</t>
  </si>
  <si>
    <t xml:space="preserve"> 职业年金缴费</t>
  </si>
  <si>
    <t>调补冯英、陈欣辛提前退休职业年金</t>
  </si>
  <si>
    <t>10</t>
  </si>
  <si>
    <t xml:space="preserve"> 城镇职工基本医疗保险缴费</t>
  </si>
  <si>
    <t>11</t>
  </si>
  <si>
    <t xml:space="preserve"> 公务员医疗补助缴费</t>
  </si>
  <si>
    <t>12</t>
  </si>
  <si>
    <t xml:space="preserve"> 其他社会保障缴费</t>
  </si>
  <si>
    <t xml:space="preserve"> 住房公积金</t>
  </si>
  <si>
    <t>13</t>
  </si>
  <si>
    <t xml:space="preserve"> 其他工资福利支出</t>
  </si>
  <si>
    <t>06</t>
  </si>
  <si>
    <t xml:space="preserve"> 伙食补助费</t>
  </si>
  <si>
    <t>14</t>
  </si>
  <si>
    <t xml:space="preserve"> 医疗费</t>
  </si>
  <si>
    <t>99</t>
  </si>
  <si>
    <t>机关商品和服务支出</t>
  </si>
  <si>
    <t>商品和服务支出</t>
  </si>
  <si>
    <t xml:space="preserve"> 办公经费</t>
  </si>
  <si>
    <t xml:space="preserve"> 办公费</t>
  </si>
  <si>
    <t>调入接待费</t>
  </si>
  <si>
    <t xml:space="preserve"> 印刷费</t>
  </si>
  <si>
    <t>调入会议费</t>
  </si>
  <si>
    <t>04</t>
  </si>
  <si>
    <t xml:space="preserve"> 手续费</t>
  </si>
  <si>
    <t>05</t>
  </si>
  <si>
    <t xml:space="preserve"> 水费</t>
  </si>
  <si>
    <t xml:space="preserve"> 电费</t>
  </si>
  <si>
    <t>调剂3.5万元至差旅费，6.8万元至劳务费</t>
  </si>
  <si>
    <t>07</t>
  </si>
  <si>
    <t xml:space="preserve"> 邮电费</t>
  </si>
  <si>
    <t xml:space="preserve"> 取暖费</t>
  </si>
  <si>
    <t xml:space="preserve"> 物业管理费</t>
  </si>
  <si>
    <t xml:space="preserve"> 差旅费</t>
  </si>
  <si>
    <t>从电费调入；调入专用设备购置</t>
  </si>
  <si>
    <t xml:space="preserve"> 租赁费</t>
  </si>
  <si>
    <t>调入专用设备购置</t>
  </si>
  <si>
    <t>28</t>
  </si>
  <si>
    <t xml:space="preserve"> 工会经费</t>
  </si>
  <si>
    <t>29</t>
  </si>
  <si>
    <t xml:space="preserve"> 福利费</t>
  </si>
  <si>
    <t>39</t>
  </si>
  <si>
    <t xml:space="preserve"> 其他交通费用</t>
  </si>
  <si>
    <t>40</t>
  </si>
  <si>
    <t xml:space="preserve"> 税金及附加费用</t>
  </si>
  <si>
    <t xml:space="preserve"> 会议费</t>
  </si>
  <si>
    <t>15</t>
  </si>
  <si>
    <t>从印刷费和邮电费调入</t>
  </si>
  <si>
    <t xml:space="preserve"> 培训费</t>
  </si>
  <si>
    <t>16</t>
  </si>
  <si>
    <t>调入专用设备购置6万元</t>
  </si>
  <si>
    <t xml:space="preserve"> 专用材料购置费</t>
  </si>
  <si>
    <t>18</t>
  </si>
  <si>
    <t xml:space="preserve"> 专用材料费</t>
  </si>
  <si>
    <t>24</t>
  </si>
  <si>
    <t xml:space="preserve"> 被装购置费</t>
  </si>
  <si>
    <t>25</t>
  </si>
  <si>
    <t xml:space="preserve"> 专用燃料费</t>
  </si>
  <si>
    <t xml:space="preserve"> 委托业务费</t>
  </si>
  <si>
    <t xml:space="preserve"> 咨询费</t>
  </si>
  <si>
    <t>26</t>
  </si>
  <si>
    <t xml:space="preserve"> 劳务费</t>
  </si>
  <si>
    <t>27</t>
  </si>
  <si>
    <t xml:space="preserve"> 公务接待费</t>
  </si>
  <si>
    <t>17</t>
  </si>
  <si>
    <t>从办公费调入</t>
  </si>
  <si>
    <t xml:space="preserve"> 因公出国（境）费用</t>
  </si>
  <si>
    <t xml:space="preserve"> 公务用车运行维护费</t>
  </si>
  <si>
    <t>31</t>
  </si>
  <si>
    <t xml:space="preserve"> 维修(护)费</t>
  </si>
  <si>
    <t xml:space="preserve"> 其他商品和服务支出</t>
  </si>
  <si>
    <t>机关资本性支出（一）</t>
  </si>
  <si>
    <t xml:space="preserve">资本性支出  </t>
  </si>
  <si>
    <t xml:space="preserve"> 房屋建筑物购建</t>
  </si>
  <si>
    <t xml:space="preserve"> 基础设施建设</t>
  </si>
  <si>
    <t xml:space="preserve"> 公务用车购置</t>
  </si>
  <si>
    <t xml:space="preserve"> 土地征迁补偿和安置支出</t>
  </si>
  <si>
    <t xml:space="preserve"> 土地补偿</t>
  </si>
  <si>
    <t xml:space="preserve"> 安置补助</t>
  </si>
  <si>
    <t xml:space="preserve"> 地上附着物和青苗补偿</t>
  </si>
  <si>
    <t xml:space="preserve"> 拆迁补偿</t>
  </si>
  <si>
    <t xml:space="preserve"> 设备购置</t>
  </si>
  <si>
    <t xml:space="preserve"> 办公设备购置</t>
  </si>
  <si>
    <t xml:space="preserve"> 专用设备购置</t>
  </si>
  <si>
    <t>从租赁费、差旅费、劳务费、维修（护）费、培训费科目调入</t>
  </si>
  <si>
    <t xml:space="preserve"> 信息网络及软件购置更新</t>
  </si>
  <si>
    <t>调入公务用车购置</t>
  </si>
  <si>
    <t xml:space="preserve"> 大型修缮</t>
  </si>
  <si>
    <t xml:space="preserve"> 其他资本性支出</t>
  </si>
  <si>
    <t xml:space="preserve"> 物资储备</t>
  </si>
  <si>
    <t>19</t>
  </si>
  <si>
    <t xml:space="preserve"> 其他交通工具购置</t>
  </si>
  <si>
    <t xml:space="preserve"> 文物和陈列品购置</t>
  </si>
  <si>
    <t xml:space="preserve"> 无形资产购置</t>
  </si>
  <si>
    <t>机关资本性支出（二）</t>
  </si>
  <si>
    <t>资本性支出（基本建设）</t>
  </si>
  <si>
    <t xml:space="preserve"> 其他基本建设支出</t>
  </si>
  <si>
    <t>对事业单位经常性补助</t>
  </si>
  <si>
    <t xml:space="preserve"> 工资福利支出</t>
  </si>
  <si>
    <t xml:space="preserve"> 绩效工资</t>
  </si>
  <si>
    <t xml:space="preserve"> 商品和服务支出</t>
  </si>
  <si>
    <t xml:space="preserve"> 其他对事业单位补助</t>
  </si>
  <si>
    <t>对事业单位资本性补助</t>
  </si>
  <si>
    <t xml:space="preserve"> 资本性支出（一）</t>
  </si>
  <si>
    <t>资本性支出</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</si>
  <si>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</si>
  <si>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</si>
  <si>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</si>
  <si>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</si>
  <si>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</si>
  <si>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</si>
  <si>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</si>
  <si>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资本金注入</t>
  </si>
  <si>
    <t xml:space="preserve"> 政府投资基金股权投资</t>
  </si>
  <si>
    <t xml:space="preserve"> 对企业资本性支出（二）</t>
  </si>
  <si>
    <t>对企业补助（基本建设）</t>
  </si>
  <si>
    <t>对个人和家庭的补助</t>
  </si>
  <si>
    <t xml:space="preserve"> 社会福利和救助</t>
  </si>
  <si>
    <t xml:space="preserve"> 抚恤金</t>
  </si>
  <si>
    <t xml:space="preserve"> 生活补助</t>
  </si>
  <si>
    <t>遗补调标追加</t>
  </si>
  <si>
    <t xml:space="preserve"> 救济金</t>
  </si>
  <si>
    <t xml:space="preserve"> 医疗费补助</t>
  </si>
  <si>
    <t xml:space="preserve"> 奖励金</t>
  </si>
  <si>
    <t xml:space="preserve"> 助学金</t>
  </si>
  <si>
    <t xml:space="preserve"> 个人农业生产补贴</t>
  </si>
  <si>
    <t xml:space="preserve"> 离退休费</t>
  </si>
  <si>
    <t xml:space="preserve"> 离休费</t>
  </si>
  <si>
    <t xml:space="preserve"> 退休费</t>
  </si>
  <si>
    <t xml:space="preserve"> 退职（役）费</t>
  </si>
  <si>
    <t xml:space="preserve"> 其他对个人和家庭的补助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</si>
  <si>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</si>
  <si>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</si>
  <si>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</si>
  <si>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</si>
  <si>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</si>
  <si>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</si>
  <si>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</si>
  <si>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</si>
  <si>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转移性支出</t>
  </si>
  <si>
    <t xml:space="preserve"> 上下级政府间政府间转移性支出</t>
  </si>
  <si>
    <t>该项为补助到县级的支出</t>
  </si>
  <si>
    <t>其他支出</t>
  </si>
  <si>
    <t>399</t>
  </si>
  <si>
    <t xml:space="preserve"> 赠与</t>
  </si>
  <si>
    <t xml:space="preserve"> 国家赔偿费用支出</t>
  </si>
  <si>
    <t xml:space="preserve"> 对民间非营利组织和群众性自治组织补贴</t>
  </si>
  <si>
    <t xml:space="preserve"> 其他支出</t>
  </si>
  <si>
    <t>附表4</t>
  </si>
  <si>
    <t>贵州省遵义市人民检察院2023年部门预算调整项目支出批复表</t>
  </si>
  <si>
    <t>单位：万元</t>
  </si>
  <si>
    <t>项目名称</t>
  </si>
  <si>
    <t>一、一般公共预算</t>
  </si>
  <si>
    <t>1.弥补运转经费</t>
  </si>
  <si>
    <t>2.2023年中央和省级政法纪检监察转移支付资金</t>
  </si>
  <si>
    <t>3.2022年中央和省级政法纪检监察转移支付资金</t>
  </si>
  <si>
    <t>4.人才专项</t>
  </si>
  <si>
    <t>二、政府性基金预算</t>
  </si>
  <si>
    <t>XXX项目</t>
  </si>
  <si>
    <t>......</t>
  </si>
  <si>
    <t>三、国有资本经营预算</t>
  </si>
  <si>
    <t>四、财政专户管理资金（仅含教育收费专户、粮食风险基金专户）</t>
  </si>
  <si>
    <t>五、单位其他资金</t>
  </si>
  <si>
    <t>1.预估2023年单位其他资金支出</t>
  </si>
  <si>
    <t>2.2023年代扣代交个税手续费收入</t>
  </si>
  <si>
    <t>3.2023年职工交来补缴社会保障缴费</t>
  </si>
  <si>
    <t>4.2023年代扣代交个人移动办案终端信息服务费</t>
  </si>
  <si>
    <t>5.2023年职工个人食堂就餐卡充值款支出</t>
  </si>
  <si>
    <t>6.2022年代扣代交个税手续费支出</t>
  </si>
  <si>
    <t>7.2022年代扣代交个税手续费支</t>
  </si>
  <si>
    <t>8.2022年省院转来课题经费</t>
  </si>
  <si>
    <t>9.2022年退回报销款</t>
  </si>
  <si>
    <t>10.2022年老干局转来离退休干部及遗孀慰问费支出</t>
  </si>
  <si>
    <t>11.2022年代交遵义市豪庭酒店水费费</t>
  </si>
  <si>
    <t>12.2022年市委组织部转来退休干部及遗孀春节慰问费</t>
  </si>
  <si>
    <t>13.2022年离退休支部党建及书记委员工作补贴支出</t>
  </si>
  <si>
    <t>14.2022年代扣代交个人移动办案终端信息服务费</t>
  </si>
  <si>
    <t>15.2022年政法委转来退休干部部春节慰问费</t>
  </si>
  <si>
    <t>16.2022年老干局转来离退休干部及遗孀慰问费支出</t>
  </si>
  <si>
    <t>17.2022年职工个人食堂就餐卡充值款支</t>
  </si>
  <si>
    <t>18.2022年职工个人食堂就餐充值款支出</t>
  </si>
  <si>
    <t>注：本表填报预算部门所有项目支出情况</t>
  </si>
  <si>
    <t>附表5</t>
  </si>
  <si>
    <t>贵州省遵义市人民检察院2023年部门预算调整政府采购预算批复表</t>
  </si>
  <si>
    <t>功能科目</t>
  </si>
  <si>
    <t>政府经济科目</t>
  </si>
  <si>
    <t>部门经济科目</t>
  </si>
  <si>
    <t>品目名称</t>
  </si>
  <si>
    <t>采购组织形式</t>
  </si>
  <si>
    <t>采购项目分类</t>
  </si>
  <si>
    <t>采购方式</t>
  </si>
  <si>
    <t>一般公共预算财政拨款收入</t>
  </si>
  <si>
    <t>政府性基金预算财政拨款收入</t>
  </si>
  <si>
    <t>国有资本经营预算财政拨款收入</t>
  </si>
  <si>
    <t>财政专户管理资金收入</t>
  </si>
  <si>
    <t>事业收入</t>
  </si>
  <si>
    <t>事业单位经营收入</t>
  </si>
  <si>
    <t>附属单位上缴收入</t>
  </si>
  <si>
    <t>上级补助收入</t>
  </si>
  <si>
    <t>其他收入</t>
  </si>
  <si>
    <t>公用经费（录入）</t>
  </si>
  <si>
    <t>设备购置</t>
  </si>
  <si>
    <t>办公设备购置</t>
  </si>
  <si>
    <t>空调机</t>
  </si>
  <si>
    <t>货物</t>
  </si>
  <si>
    <t>集中采购</t>
  </si>
  <si>
    <t>自行采购</t>
  </si>
  <si>
    <t>金属质柜类</t>
  </si>
  <si>
    <t>电子公章</t>
  </si>
  <si>
    <t>木骨架沙发类</t>
  </si>
  <si>
    <t>装订机</t>
  </si>
  <si>
    <t>中央政法纪检监察转移支付资金</t>
  </si>
  <si>
    <t>信息网络及软件购置更新</t>
  </si>
  <si>
    <t>行业应用软件</t>
  </si>
  <si>
    <t>电热水器</t>
  </si>
  <si>
    <t>办用设备</t>
  </si>
  <si>
    <t>黔北监狱检察室空调机</t>
  </si>
  <si>
    <t>分散采购</t>
  </si>
  <si>
    <t>ＷＰＳ文字校对设备</t>
  </si>
  <si>
    <t>其他信息网络设备</t>
  </si>
  <si>
    <t>竞争性磋商</t>
  </si>
  <si>
    <t>网络设备</t>
  </si>
  <si>
    <t>公务用车购置</t>
  </si>
  <si>
    <t>询价</t>
  </si>
  <si>
    <t>专用用设备</t>
  </si>
  <si>
    <t>黔北监狱检察室监控系统项目</t>
  </si>
  <si>
    <t>龙山指导点指居监控系统项目</t>
  </si>
  <si>
    <t>维修（护）费</t>
  </si>
  <si>
    <t>龙山指居点指居室改装项目</t>
  </si>
  <si>
    <t>工程</t>
  </si>
  <si>
    <t>复印机、档案装订机</t>
  </si>
  <si>
    <t>信创替代电脑</t>
  </si>
  <si>
    <t>电子显示屏</t>
  </si>
  <si>
    <t>专用材料购置费</t>
  </si>
  <si>
    <t>被装购置费</t>
  </si>
  <si>
    <t>检察服装购置</t>
  </si>
  <si>
    <t>委托业务费</t>
  </si>
  <si>
    <t>劳务费</t>
  </si>
  <si>
    <t>档案整理及数字化服务</t>
  </si>
  <si>
    <t>服务</t>
  </si>
  <si>
    <t>办公经费</t>
  </si>
  <si>
    <t>邮电费</t>
  </si>
  <si>
    <t>电信融合业务使用</t>
  </si>
  <si>
    <t>其他商品和服务支出</t>
  </si>
  <si>
    <t>检察业务宣传视频制作</t>
  </si>
  <si>
    <t>附表6</t>
  </si>
  <si>
    <t>贵州省遵义市人民检察院2023年部门预算调整政府购买服务预算批复表</t>
  </si>
  <si>
    <t>政府购买服务名称</t>
  </si>
  <si>
    <t>政府购买服务内容</t>
  </si>
  <si>
    <t>政府机构办公楼的物业管理、日常维修维护、卫生保洁、绿化美化</t>
  </si>
  <si>
    <t>物业管理费</t>
  </si>
  <si>
    <t>事务性管理服务</t>
  </si>
  <si>
    <t>政府机构办公楼的物业管理、日常维修维护、保安、保洁、绿化美化</t>
  </si>
  <si>
    <t>食堂劳务服务</t>
  </si>
  <si>
    <t>信息技术服务</t>
  </si>
  <si>
    <t>信息化项目平台建设与运维费</t>
  </si>
  <si>
    <t>含硬件和软件运维服务</t>
  </si>
  <si>
    <t>注：本表仅限于行政机关、参公单位、人民团体、民主党派存在政府购买服务的情况填写，事业单位如有购买服务请在政府采购预算表填写</t>
  </si>
  <si>
    <t>附表7</t>
  </si>
  <si>
    <t>贵州省遵义市人民检察院2023年部门预算调整部门整体支出绩效目标批复表</t>
  </si>
  <si>
    <t>部门名称</t>
  </si>
  <si>
    <t>贵州省遵义市人民检察院</t>
  </si>
  <si>
    <t>部门总体资金情况(万元)：</t>
  </si>
  <si>
    <t>资金总额(万元)：</t>
  </si>
  <si>
    <t>其他</t>
  </si>
  <si>
    <t xml:space="preserve"> 部门职能概述</t>
  </si>
  <si>
    <t>遵义市人民检察院是国家的法律监督机关，领导全市各县、区（市）人民检察院工作，对市人民代表大会及常务委员会负责并报告工作。依照法律规定对直接受理的刑事案件行使侦查权，领导辖区内县级人民检察院开展对依照法律规定由人民检察院直接受理的刑事案件的侦查工作；对全市性的重大刑事案件依法审查批准逮捕、决定逮捕、提起公诉，领导辖区内县级人民检察院开展对刑事犯罪案件的审查批准逮捕、决定逮捕、提起公诉工作；负责应由市级人民检察院承办的刑事、民事、行政诉讼活动及刑事、民事、行政判决和裁定等生效法律文书执行的法律监督工作，领导辖区内县级人民检察院对刑事、民事、行政诉讼活动及判决和裁定等生效法律文书执行的法律监督工作；负责应由市级人民检察院承办的提起公益诉讼和生态环境保护检察工作，领导辖区内县级人民检察院开展提起公益诉讼和生态环境保护检察工作；负责应由市级人民检察院承办的对监狱、看守所等执法活动的法律监督工作，领导辖区内县级人民检察院开展对监狱、看守所等执法活动的法律监督工作；受理向遵义市人民检察院的控告申诉，领导辖区内县级人民检察院的控告申诉检察工作等。</t>
  </si>
  <si>
    <t xml:space="preserve"> 部门绩效目标</t>
  </si>
  <si>
    <t>在市委和省检察院的坚强领导下，在市人大及其常委会的有力监督下，全面贯彻落实党的二十大精神，坚持以习近平新时代中国特色社会主义思想为指导，学思践悟习近平法治思想，衷心拥护“两个确立”、忠诚践行“两个维护”，忠实履行法律监督职责，围绕全省实施主战略实现主定位，充分发挥刑事、民事、行政、公益诉讼四大职能检察职能，聚焦养老就业、食药安全、环境治理、未成年人保护等群众关心关注领域，加强民生司法保障，让人民群众真切感受到公平正义就在身边。遵循经济规律、司法检察规律，深入分析经济发展中可能进入司法检察环节的风险隐患，做好少捕慎诉慎押、企业合规改革试点和知识产权保护等工作，为经济社会高质量发展保驾护航。加强普通犯罪、重大犯罪、职务犯罪、经济犯罪、刑事执行、民事检察、行政检察、公益诉讼、未成年人检察、控告申诉等十大检察业务工作，依法侦办司法人员职务犯罪，从严从快打击严各类重影响人民群众安全感的犯罪，落实好检察环节各项维稳措施，确保社会安定有序，为建设法治遵义、平安遵义贡献检察力量。</t>
  </si>
  <si>
    <t>绩          效                指                 标</t>
  </si>
  <si>
    <t>一级指标</t>
  </si>
  <si>
    <t>二级指标</t>
  </si>
  <si>
    <t>三级指标</t>
  </si>
  <si>
    <t>指标值</t>
  </si>
  <si>
    <t>说明</t>
  </si>
  <si>
    <t>产出</t>
  </si>
  <si>
    <t>数量</t>
  </si>
  <si>
    <t>在职员工控制率</t>
  </si>
  <si>
    <t>＝100%</t>
  </si>
  <si>
    <t>三公经费控制率</t>
  </si>
  <si>
    <t>支持市县(区)检察机关数量</t>
  </si>
  <si>
    <t>＝1家</t>
  </si>
  <si>
    <t>检察机关办理各类案件数量</t>
  </si>
  <si>
    <t>≥1800件</t>
  </si>
  <si>
    <t>≥3500件</t>
  </si>
  <si>
    <t>支持购置业务装备数量</t>
  </si>
  <si>
    <t>≥150台（套）</t>
  </si>
  <si>
    <t>支持检察信息化建设项目</t>
  </si>
  <si>
    <t>≥2个</t>
  </si>
  <si>
    <t>≥1个</t>
  </si>
  <si>
    <t>支持开展司法救助数量</t>
  </si>
  <si>
    <t>≥150件</t>
  </si>
  <si>
    <t>业务培训人次数</t>
  </si>
  <si>
    <t>≥100人次</t>
  </si>
  <si>
    <t>质量</t>
  </si>
  <si>
    <t>撤回起诉率</t>
  </si>
  <si>
    <t>≤1%</t>
  </si>
  <si>
    <t>检察机关案件法定时限办结率</t>
  </si>
  <si>
    <t>≥95%</t>
  </si>
  <si>
    <t>确定型量刑建议采纳率</t>
  </si>
  <si>
    <t>≥90%</t>
  </si>
  <si>
    <t>提起公益诉讼后法院支持率</t>
  </si>
  <si>
    <t>培训合格率</t>
  </si>
  <si>
    <t>购置设备质量合格率</t>
  </si>
  <si>
    <t>时效</t>
  </si>
  <si>
    <t>执行年度</t>
  </si>
  <si>
    <t>2023年</t>
  </si>
  <si>
    <t>按时结案率</t>
  </si>
  <si>
    <t>业务装备采购及时性</t>
  </si>
  <si>
    <t>及时采购</t>
  </si>
  <si>
    <t>培训计划按期完成率</t>
  </si>
  <si>
    <t>成本</t>
  </si>
  <si>
    <t>项目或定额成本控制率</t>
  </si>
  <si>
    <t>效益</t>
  </si>
  <si>
    <t>社会效益指标</t>
  </si>
  <si>
    <t>提升人民群众普法、守法、用法的法律意识</t>
  </si>
  <si>
    <t>稳步提升</t>
  </si>
  <si>
    <t>提升人民群众对司法公平公正义的感受</t>
  </si>
  <si>
    <t>可持续影响指标</t>
  </si>
  <si>
    <t>对检察机关业务装备经费保障力度持续加强</t>
  </si>
  <si>
    <t>持续加强</t>
  </si>
  <si>
    <t>对检察机关办案经费保障力度持续加强</t>
  </si>
  <si>
    <t>生态效益</t>
  </si>
  <si>
    <t>生态效益1</t>
  </si>
  <si>
    <t>生态效益2</t>
  </si>
  <si>
    <t>……</t>
  </si>
  <si>
    <t>可持续影响</t>
  </si>
  <si>
    <t>可持续影响1</t>
  </si>
  <si>
    <t>可持续影响2</t>
  </si>
  <si>
    <t>满意度</t>
  </si>
  <si>
    <t>满意度指标</t>
  </si>
  <si>
    <t>人大代表对检察机关工作报告的满意度</t>
  </si>
  <si>
    <t>≥99%</t>
  </si>
  <si>
    <t>社会公众对检察工作满意度</t>
  </si>
  <si>
    <t>其他说明的问题</t>
  </si>
  <si>
    <t>附表8</t>
  </si>
  <si>
    <t>贵州省遵义市人民检察院2023年部门预算调整项目支出绩效目标批复表</t>
  </si>
  <si>
    <t>弥补运转经费</t>
  </si>
  <si>
    <t>主管部门</t>
  </si>
  <si>
    <t>实施单位</t>
  </si>
  <si>
    <t>资金情况（万元）</t>
  </si>
  <si>
    <t>年度资金总额：</t>
  </si>
  <si>
    <t xml:space="preserve">  其中：财政拨款</t>
  </si>
  <si>
    <t xml:space="preserve">        非财政拨款</t>
  </si>
  <si>
    <t>年度总体目标：</t>
  </si>
  <si>
    <t>1.保障自聘用人员工资的按时发放，保障自聘用人员社会保障缴费的按时划缴；2.提高自聘人员工作积极性及满意度；3.提搞自聘人员工作效率和保障单位正常运转。</t>
  </si>
  <si>
    <t>工资奖金发放完成率</t>
  </si>
  <si>
    <t>支持市县检察机关数量</t>
  </si>
  <si>
    <t>＝1个</t>
  </si>
  <si>
    <t>工资发放人数</t>
  </si>
  <si>
    <t>＝2人</t>
  </si>
  <si>
    <t>社会保障缴费人数</t>
  </si>
  <si>
    <t>资金使用合规性</t>
  </si>
  <si>
    <t>合规</t>
  </si>
  <si>
    <t>业务工作完成率</t>
  </si>
  <si>
    <t>工资奖金发放年度</t>
  </si>
  <si>
    <t>＝2023年</t>
  </si>
  <si>
    <t>工资奖金发放及时率</t>
  </si>
  <si>
    <t>社会会保障缴费及时率</t>
  </si>
  <si>
    <t>社会效益</t>
  </si>
  <si>
    <t>提高职工工作积极性</t>
  </si>
  <si>
    <t>有效提高</t>
  </si>
  <si>
    <t>提高工作效率</t>
  </si>
  <si>
    <t>保障单位正常运转</t>
  </si>
  <si>
    <t>有效保障</t>
  </si>
  <si>
    <t>服务对象满意度</t>
  </si>
  <si>
    <t>自聘人员满意度</t>
  </si>
  <si>
    <t>人才专项</t>
  </si>
  <si>
    <t>附表10</t>
  </si>
  <si>
    <t>2023年市级转移支付预算调整情况表</t>
  </si>
  <si>
    <t>1.下达驻村工作经费</t>
  </si>
  <si>
    <t>汇川高原村和播州保海村</t>
  </si>
  <si>
    <t>2.下达禁毒经费</t>
  </si>
  <si>
    <t>赤水市复兴镇</t>
  </si>
  <si>
    <t>注：本表请结合市人大常委会审查批准的《市级财政预算调整方案》涉及调整事项进行填报。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</si>
</sst>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 numFmtId="181" formatCode="#,##0.00_ "/>
    <numFmt numFmtId="182" formatCode="0_);[Red]\(0\)"/>
  </numFmts>
  <fonts count="66">
    <font>
      <sz val="10"/>
      <name val="Times New Roman"/>
      <family val="1"/>
    </font>
    <font>
      <sz val="11"/>
      <name val="宋体"/>
      <family val="0"/>
    </font>
    <font>
      <sz val="10"/>
      <name val="Arial"/>
      <family val="2"/>
    </font>
    <font>
      <sz val="12"/>
      <name val="黑体"/>
      <family val="3"/>
    </font>
    <font>
      <sz val="11"/>
      <name val="Arial"/>
      <family val="2"/>
    </font>
    <font>
      <sz val="11"/>
      <name val="Times New Roman"/>
      <family val="1"/>
    </font>
    <font>
      <b/>
      <sz val="11"/>
      <name val="Times New Roman"/>
      <family val="1"/>
    </font>
    <font>
      <b/>
      <sz val="11"/>
      <name val="Arial"/>
      <family val="2"/>
    </font>
    <font>
      <sz val="11"/>
      <name val="仿宋_GB2312"/>
      <family val="3"/>
    </font>
    <font>
      <sz val="16"/>
      <name val="方正小标宋简体"/>
      <family val="4"/>
    </font>
    <font>
      <sz val="11"/>
      <color indexed="8"/>
      <name val="宋体"/>
      <family val="0"/>
    </font>
    <font>
      <sz val="11"/>
      <color indexed="8"/>
      <name val="仿宋_GB2312"/>
      <family val="3"/>
    </font>
    <font>
      <sz val="11"/>
      <name val="黑体"/>
      <family val="3"/>
    </font>
    <font>
      <b/>
      <sz val="11"/>
      <name val="仿宋_GB2312"/>
      <family val="3"/>
    </font>
    <font>
      <b/>
      <sz val="11"/>
      <name val="SimSun"/>
      <family val="0"/>
    </font>
    <font>
      <sz val="11"/>
      <name val="SimSun"/>
      <family val="0"/>
    </font>
    <font>
      <b/>
      <sz val="11"/>
      <name val="黑体"/>
      <family val="3"/>
    </font>
    <font>
      <b/>
      <sz val="11"/>
      <color indexed="8"/>
      <name val="仿宋_GB2312"/>
      <family val="3"/>
    </font>
    <font>
      <sz val="11"/>
      <color indexed="8"/>
      <name val="黑体"/>
      <family val="3"/>
    </font>
    <font>
      <sz val="16"/>
      <color indexed="8"/>
      <name val="方正小标宋简体"/>
      <family val="4"/>
    </font>
    <font>
      <u val="single"/>
      <sz val="16"/>
      <color indexed="8"/>
      <name val="方正小标宋简体"/>
      <family val="4"/>
    </font>
    <font>
      <sz val="10"/>
      <name val="仿宋_GB2312"/>
      <family val="3"/>
    </font>
    <font>
      <sz val="9"/>
      <name val="宋体"/>
      <family val="0"/>
    </font>
    <font>
      <sz val="18"/>
      <name val="方正小标宋简体"/>
      <family val="4"/>
    </font>
    <font>
      <sz val="12"/>
      <name val="仿宋"/>
      <family val="3"/>
    </font>
    <font>
      <sz val="12"/>
      <name val="Times New Roman"/>
      <family val="1"/>
    </font>
    <font>
      <sz val="10"/>
      <name val="宋体"/>
      <family val="0"/>
    </font>
    <font>
      <sz val="12"/>
      <name val="宋体"/>
      <family val="0"/>
    </font>
    <font>
      <sz val="11"/>
      <name val="楷体_GB2312"/>
      <family val="3"/>
    </font>
    <font>
      <sz val="9"/>
      <name val="Times New Roman"/>
      <family val="1"/>
    </font>
    <font>
      <sz val="8"/>
      <name val="Times New Roman"/>
      <family val="1"/>
    </font>
    <font>
      <b/>
      <sz val="18"/>
      <color indexed="8"/>
      <name val="宋体"/>
      <family val="0"/>
    </font>
    <font>
      <b/>
      <sz val="9"/>
      <color indexed="8"/>
      <name val="宋体"/>
      <family val="0"/>
    </font>
    <font>
      <sz val="11"/>
      <color indexed="8"/>
      <name val="Times New Roman"/>
      <family val="1"/>
    </font>
    <font>
      <b/>
      <sz val="10"/>
      <color indexed="8"/>
      <name val="宋体"/>
      <family val="0"/>
    </font>
    <font>
      <sz val="11"/>
      <name val="方正小标宋简体"/>
      <family val="4"/>
    </font>
    <font>
      <sz val="8"/>
      <color indexed="8"/>
      <name val="仿宋_GB2312"/>
      <family val="3"/>
    </font>
    <font>
      <sz val="9"/>
      <color indexed="8"/>
      <name val="仿宋_GB2312"/>
      <family val="3"/>
    </font>
    <font>
      <sz val="9"/>
      <color indexed="8"/>
      <name val="宋体"/>
      <family val="0"/>
    </font>
    <font>
      <sz val="12"/>
      <color indexed="8"/>
      <name val="Times New Roman"/>
      <family val="1"/>
    </font>
    <font>
      <sz val="8"/>
      <color indexed="8"/>
      <name val="宋体"/>
      <family val="0"/>
    </font>
    <font>
      <sz val="10"/>
      <name val="方正小标宋简体"/>
      <family val="4"/>
    </font>
    <font>
      <sz val="16"/>
      <name val="Times New Roman"/>
      <family val="1"/>
    </font>
    <font>
      <b/>
      <sz val="10"/>
      <name val="Times New Roman"/>
      <family val="1"/>
    </font>
    <font>
      <sz val="8"/>
      <name val="宋体"/>
      <family val="0"/>
    </font>
    <font>
      <sz val="11"/>
      <color indexed="62"/>
      <name val="宋体"/>
      <family val="0"/>
    </font>
    <font>
      <sz val="11"/>
      <color indexed="16"/>
      <name val="宋体"/>
      <family val="0"/>
    </font>
    <font>
      <sz val="11"/>
      <color indexed="9"/>
      <name val="宋体"/>
      <family val="0"/>
    </font>
    <font>
      <u val="single"/>
      <sz val="10"/>
      <color indexed="12"/>
      <name val="Times New Roman"/>
      <family val="1"/>
    </font>
    <font>
      <u val="single"/>
      <sz val="10"/>
      <color indexed="36"/>
      <name val="Times New Roman"/>
      <family val="1"/>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000000"/>
      <name val="宋体"/>
      <family val="0"/>
    </font>
    <font>
      <sz val="11"/>
      <color indexed="8"/>
      <name val="Calibri"/>
      <family val="0"/>
    </font>
    <font>
      <sz val="11"/>
      <color rgb="FF00000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top/>
      <bottom style="thin"/>
    </border>
    <border>
      <left style="double"/>
      <right style="thin"/>
      <top/>
      <bottom style="thin"/>
    </border>
    <border>
      <left style="thin"/>
      <right style="medium"/>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style="double"/>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top style="thin"/>
      <bottom style="medium"/>
    </border>
    <border>
      <left style="double"/>
      <right style="thin"/>
      <top style="thin"/>
      <bottom style="mediu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medium"/>
      <bottom style="thin"/>
    </border>
    <border>
      <left/>
      <right style="medium"/>
      <top style="medium"/>
      <bottom style="thin"/>
    </border>
    <border>
      <left/>
      <right style="medium"/>
      <top style="thin"/>
      <bottom style="thin"/>
    </border>
    <border>
      <left/>
      <right style="medium"/>
      <top style="thin"/>
      <bottom style="medium"/>
    </border>
    <border>
      <left style="thin">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rgb="FF000000"/>
      </right>
      <top/>
      <bottom style="thin">
        <color rgb="FF000000"/>
      </bottom>
    </border>
    <border>
      <left style="thin">
        <color rgb="FF000000"/>
      </left>
      <right style="thin">
        <color rgb="FF000000"/>
      </right>
      <top/>
      <bottom style="thin">
        <color rgb="FF000000"/>
      </bottom>
    </border>
    <border>
      <left style="medium"/>
      <right style="thin">
        <color rgb="FF000000"/>
      </right>
      <top style="thin">
        <color rgb="FF000000"/>
      </top>
      <bottom/>
    </border>
    <border>
      <left style="thin">
        <color rgb="FF000000"/>
      </left>
      <right style="thin">
        <color rgb="FF000000"/>
      </right>
      <top style="thin">
        <color rgb="FF000000"/>
      </top>
      <bottom/>
    </border>
    <border>
      <left style="thin">
        <color indexed="8"/>
      </left>
      <right style="thin">
        <color indexed="8"/>
      </right>
      <top style="thin">
        <color indexed="8"/>
      </top>
      <bottom/>
    </border>
    <border>
      <left style="thin"/>
      <right style="thin"/>
      <top style="thin"/>
      <bottom/>
    </border>
    <border>
      <left>
        <color indexed="63"/>
      </left>
      <right style="medium"/>
      <top style="thin"/>
      <bottom style="thin"/>
    </border>
    <border>
      <left>
        <color indexed="63"/>
      </left>
      <right style="medium"/>
      <top style="thin"/>
      <bottom/>
    </border>
    <border>
      <left style="thin"/>
      <right style="medium"/>
      <top style="thin"/>
      <bottom/>
    </border>
    <border>
      <left style="medium"/>
      <right style="thin"/>
      <top style="thin"/>
      <bottom/>
    </border>
    <border>
      <left/>
      <right style="medium"/>
      <top/>
      <bottom style="thin"/>
    </border>
    <border>
      <left style="medium"/>
      <right>
        <color indexed="63"/>
      </right>
      <top/>
      <bottom style="thin"/>
    </border>
    <border>
      <left style="thin"/>
      <right>
        <color indexed="63"/>
      </right>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right style="thin"/>
      <top style="medium"/>
      <bottom style="thin"/>
    </border>
    <border>
      <left/>
      <right style="thin"/>
      <top style="thin"/>
      <bottom style="thin"/>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double"/>
      <top style="thin"/>
      <bottom style="thin"/>
    </border>
    <border>
      <left>
        <color indexed="63"/>
      </left>
      <right style="thin">
        <color indexed="8"/>
      </right>
      <top style="thin">
        <color indexed="8"/>
      </top>
      <bottom style="thin">
        <color indexed="8"/>
      </bottom>
    </border>
    <border>
      <left style="thin"/>
      <right style="double"/>
      <top style="thin"/>
      <bottom style="mediu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176" fontId="0" fillId="0" borderId="0" applyFont="0" applyFill="0" applyBorder="0" applyAlignment="0" applyProtection="0"/>
    <xf numFmtId="0" fontId="10" fillId="2" borderId="0" applyNumberFormat="0" applyBorder="0" applyAlignment="0" applyProtection="0"/>
    <xf numFmtId="0" fontId="4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46" fillId="5" borderId="0" applyNumberFormat="0" applyBorder="0" applyAlignment="0" applyProtection="0"/>
    <xf numFmtId="179" fontId="0" fillId="0" borderId="0" applyFont="0" applyFill="0" applyBorder="0" applyAlignment="0" applyProtection="0"/>
    <xf numFmtId="0" fontId="2" fillId="0" borderId="0">
      <alignment/>
      <protection/>
    </xf>
    <xf numFmtId="0" fontId="47"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6" borderId="2" applyNumberFormat="0" applyFont="0" applyAlignment="0" applyProtection="0"/>
    <xf numFmtId="0" fontId="47" fillId="3"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7" fillId="0" borderId="0">
      <alignment vertical="center"/>
      <protection/>
    </xf>
    <xf numFmtId="0" fontId="54" fillId="0" borderId="3" applyNumberFormat="0" applyFill="0" applyAlignment="0" applyProtection="0"/>
    <xf numFmtId="0" fontId="55" fillId="0" borderId="3" applyNumberFormat="0" applyFill="0" applyAlignment="0" applyProtection="0"/>
    <xf numFmtId="0" fontId="47" fillId="7" borderId="0" applyNumberFormat="0" applyBorder="0" applyAlignment="0" applyProtection="0"/>
    <xf numFmtId="0" fontId="50" fillId="0" borderId="4" applyNumberFormat="0" applyFill="0" applyAlignment="0" applyProtection="0"/>
    <xf numFmtId="0" fontId="47" fillId="3" borderId="0" applyNumberFormat="0" applyBorder="0" applyAlignment="0" applyProtection="0"/>
    <xf numFmtId="0" fontId="56" fillId="2" borderId="5" applyNumberFormat="0" applyAlignment="0" applyProtection="0"/>
    <xf numFmtId="0" fontId="57" fillId="2" borderId="1" applyNumberFormat="0" applyAlignment="0" applyProtection="0"/>
    <xf numFmtId="0" fontId="58" fillId="8" borderId="6" applyNumberFormat="0" applyAlignment="0" applyProtection="0"/>
    <xf numFmtId="0" fontId="10" fillId="9" borderId="0" applyNumberFormat="0" applyBorder="0" applyAlignment="0" applyProtection="0"/>
    <xf numFmtId="0" fontId="47" fillId="10"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9" borderId="0" applyNumberFormat="0" applyBorder="0" applyAlignment="0" applyProtection="0"/>
    <xf numFmtId="0" fontId="62" fillId="11" borderId="0" applyNumberFormat="0" applyBorder="0" applyAlignment="0" applyProtection="0"/>
    <xf numFmtId="0" fontId="10" fillId="12" borderId="0" applyNumberFormat="0" applyBorder="0" applyAlignment="0" applyProtection="0"/>
    <xf numFmtId="0" fontId="47"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7" fillId="8" borderId="0" applyNumberFormat="0" applyBorder="0" applyAlignment="0" applyProtection="0"/>
    <xf numFmtId="0" fontId="47"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47" fillId="16" borderId="0" applyNumberFormat="0" applyBorder="0" applyAlignment="0" applyProtection="0"/>
    <xf numFmtId="0" fontId="63" fillId="0" borderId="0">
      <alignment vertical="center"/>
      <protection/>
    </xf>
    <xf numFmtId="0" fontId="27" fillId="0" borderId="0">
      <alignment/>
      <protection/>
    </xf>
    <xf numFmtId="0" fontId="10" fillId="1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10" fillId="4" borderId="0" applyNumberFormat="0" applyBorder="0" applyAlignment="0" applyProtection="0"/>
    <xf numFmtId="0" fontId="47" fillId="4" borderId="0" applyNumberFormat="0" applyBorder="0" applyAlignment="0" applyProtection="0"/>
    <xf numFmtId="0" fontId="10" fillId="0" borderId="0">
      <alignment vertical="center"/>
      <protection/>
    </xf>
    <xf numFmtId="0" fontId="27" fillId="0" borderId="0">
      <alignment/>
      <protection/>
    </xf>
    <xf numFmtId="0" fontId="27" fillId="0" borderId="0">
      <alignment/>
      <protection/>
    </xf>
    <xf numFmtId="0" fontId="63" fillId="0" borderId="0">
      <alignment vertical="center"/>
      <protection/>
    </xf>
  </cellStyleXfs>
  <cellXfs count="465">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NumberFormat="1" applyFont="1" applyFill="1" applyBorder="1" applyAlignment="1">
      <alignment vertical="center"/>
    </xf>
    <xf numFmtId="0" fontId="8" fillId="0" borderId="0" xfId="0" applyFont="1" applyAlignment="1">
      <alignment horizontal="left" vertical="center"/>
    </xf>
    <xf numFmtId="0" fontId="9" fillId="0" borderId="0" xfId="0" applyFont="1" applyFill="1" applyBorder="1" applyAlignment="1">
      <alignment horizontal="center" vertical="center" wrapText="1"/>
    </xf>
    <xf numFmtId="0" fontId="64" fillId="0" borderId="0" xfId="0" applyFont="1" applyFill="1" applyBorder="1" applyAlignment="1">
      <alignment vertical="center"/>
    </xf>
    <xf numFmtId="0" fontId="11" fillId="0" borderId="0" xfId="0" applyFont="1" applyFill="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43" fontId="6" fillId="0" borderId="13" xfId="0" applyNumberFormat="1" applyFont="1" applyFill="1" applyBorder="1" applyAlignment="1">
      <alignment vertical="center" wrapText="1"/>
    </xf>
    <xf numFmtId="0" fontId="14" fillId="0" borderId="14" xfId="0" applyFont="1" applyFill="1" applyBorder="1" applyAlignment="1">
      <alignment vertical="center" wrapText="1"/>
    </xf>
    <xf numFmtId="43" fontId="5" fillId="0" borderId="13" xfId="0" applyNumberFormat="1" applyFont="1" applyFill="1" applyBorder="1" applyAlignment="1">
      <alignment vertical="center" wrapText="1"/>
    </xf>
    <xf numFmtId="0" fontId="8" fillId="0" borderId="1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5" fillId="0" borderId="14" xfId="0" applyFont="1" applyFill="1" applyBorder="1" applyAlignment="1">
      <alignment vertical="center" wrapText="1"/>
    </xf>
    <xf numFmtId="0" fontId="8" fillId="0" borderId="16" xfId="0" applyFont="1" applyFill="1" applyBorder="1" applyAlignment="1">
      <alignment horizontal="left" vertical="center" wrapText="1"/>
    </xf>
    <xf numFmtId="43" fontId="5" fillId="0" borderId="17" xfId="0" applyNumberFormat="1" applyFont="1" applyFill="1" applyBorder="1" applyAlignment="1">
      <alignment vertical="center" wrapText="1"/>
    </xf>
    <xf numFmtId="0" fontId="15" fillId="0" borderId="18" xfId="0" applyFont="1" applyFill="1" applyBorder="1" applyAlignment="1">
      <alignment vertical="center" wrapText="1"/>
    </xf>
    <xf numFmtId="0" fontId="13" fillId="0" borderId="16" xfId="0" applyFont="1" applyFill="1" applyBorder="1" applyAlignment="1">
      <alignment horizontal="center" vertical="center" wrapText="1"/>
    </xf>
    <xf numFmtId="43" fontId="6" fillId="0" borderId="17" xfId="0" applyNumberFormat="1" applyFont="1" applyFill="1" applyBorder="1" applyAlignment="1">
      <alignment vertical="center" wrapText="1"/>
    </xf>
    <xf numFmtId="0" fontId="14" fillId="0" borderId="18" xfId="0" applyFont="1" applyFill="1" applyBorder="1" applyAlignment="1">
      <alignment vertical="center" wrapText="1"/>
    </xf>
    <xf numFmtId="43" fontId="6" fillId="0" borderId="17"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8" fillId="0" borderId="19" xfId="0" applyFont="1" applyFill="1" applyBorder="1" applyAlignment="1">
      <alignment horizontal="left" vertical="center" wrapText="1"/>
    </xf>
    <xf numFmtId="43" fontId="5" fillId="0" borderId="20" xfId="0" applyNumberFormat="1" applyFont="1" applyFill="1" applyBorder="1" applyAlignment="1">
      <alignment vertical="center" wrapText="1"/>
    </xf>
    <xf numFmtId="0" fontId="15" fillId="0" borderId="21" xfId="0" applyFont="1" applyFill="1" applyBorder="1" applyAlignment="1">
      <alignment vertical="center" wrapText="1"/>
    </xf>
    <xf numFmtId="0" fontId="16" fillId="0" borderId="0" xfId="0" applyFont="1" applyAlignment="1">
      <alignment horizontal="left" vertical="center" wrapText="1"/>
    </xf>
    <xf numFmtId="0" fontId="10" fillId="0" borderId="0" xfId="0" applyFont="1" applyFill="1" applyAlignment="1" applyProtection="1">
      <alignment vertical="center"/>
      <protection locked="0"/>
    </xf>
    <xf numFmtId="0" fontId="11" fillId="0" borderId="0" xfId="68" applyFont="1" applyFill="1" applyAlignment="1" applyProtection="1">
      <alignment vertical="center" wrapText="1"/>
      <protection locked="0"/>
    </xf>
    <xf numFmtId="0" fontId="17" fillId="0" borderId="0" xfId="0" applyFont="1" applyFill="1" applyAlignment="1" applyProtection="1">
      <alignment vertical="center"/>
      <protection locked="0"/>
    </xf>
    <xf numFmtId="0" fontId="8" fillId="0" borderId="0" xfId="0" applyFont="1" applyAlignment="1">
      <alignment vertical="center"/>
    </xf>
    <xf numFmtId="0" fontId="11" fillId="0" borderId="0" xfId="0" applyFont="1" applyFill="1" applyAlignment="1" applyProtection="1">
      <alignment vertical="center"/>
      <protection locked="0"/>
    </xf>
    <xf numFmtId="0" fontId="11"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8" fillId="2" borderId="9" xfId="68" applyFont="1" applyFill="1" applyBorder="1" applyAlignment="1" applyProtection="1">
      <alignment horizontal="center" vertical="center" wrapText="1"/>
      <protection locked="0"/>
    </xf>
    <xf numFmtId="0" fontId="8" fillId="2" borderId="10" xfId="68" applyFont="1" applyFill="1" applyBorder="1" applyAlignment="1" applyProtection="1">
      <alignment horizontal="center" vertical="center" wrapText="1"/>
      <protection locked="0"/>
    </xf>
    <xf numFmtId="0" fontId="8" fillId="2" borderId="11" xfId="68" applyFont="1" applyFill="1" applyBorder="1" applyAlignment="1" applyProtection="1">
      <alignment horizontal="center" vertical="center" wrapText="1"/>
      <protection locked="0"/>
    </xf>
    <xf numFmtId="0" fontId="8" fillId="2" borderId="12" xfId="68" applyFont="1" applyFill="1" applyBorder="1" applyAlignment="1" applyProtection="1">
      <alignment horizontal="center" vertical="center" wrapText="1"/>
      <protection locked="0"/>
    </xf>
    <xf numFmtId="0" fontId="8" fillId="2" borderId="13" xfId="68" applyFont="1" applyFill="1" applyBorder="1" applyAlignment="1" applyProtection="1">
      <alignment horizontal="center" vertical="center" wrapText="1"/>
      <protection locked="0"/>
    </xf>
    <xf numFmtId="0" fontId="8" fillId="2" borderId="14" xfId="68" applyFont="1" applyFill="1" applyBorder="1" applyAlignment="1" applyProtection="1">
      <alignment horizontal="center" vertical="center" wrapText="1"/>
      <protection locked="0"/>
    </xf>
    <xf numFmtId="0" fontId="8" fillId="2" borderId="12" xfId="68" applyFont="1" applyFill="1" applyBorder="1" applyAlignment="1" applyProtection="1">
      <alignment horizontal="center" vertical="center" wrapText="1"/>
      <protection locked="0"/>
    </xf>
    <xf numFmtId="0" fontId="8" fillId="2" borderId="13" xfId="68" applyFont="1" applyFill="1" applyBorder="1" applyAlignment="1" applyProtection="1">
      <alignment horizontal="center" vertical="center" wrapText="1"/>
      <protection locked="0"/>
    </xf>
    <xf numFmtId="0" fontId="13" fillId="2" borderId="13" xfId="68" applyFont="1" applyFill="1" applyBorder="1" applyAlignment="1" applyProtection="1">
      <alignment horizontal="center" vertical="center" wrapText="1"/>
      <protection locked="0"/>
    </xf>
    <xf numFmtId="0" fontId="13" fillId="2" borderId="14" xfId="68" applyFont="1" applyFill="1" applyBorder="1" applyAlignment="1" applyProtection="1">
      <alignment horizontal="center" vertical="center" wrapText="1"/>
      <protection locked="0"/>
    </xf>
    <xf numFmtId="0" fontId="8" fillId="2" borderId="13" xfId="0" applyFont="1" applyFill="1" applyBorder="1" applyAlignment="1" applyProtection="1">
      <alignment horizontal="left" vertical="center"/>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21" fillId="2" borderId="13" xfId="68" applyFont="1" applyFill="1" applyBorder="1" applyAlignment="1" applyProtection="1">
      <alignment horizontal="left" vertical="center" wrapText="1"/>
      <protection locked="0"/>
    </xf>
    <xf numFmtId="0" fontId="21" fillId="2" borderId="14" xfId="68" applyFont="1" applyFill="1" applyBorder="1" applyAlignment="1" applyProtection="1">
      <alignment horizontal="left" vertical="center" wrapText="1"/>
      <protection locked="0"/>
    </xf>
    <xf numFmtId="0" fontId="8" fillId="2" borderId="1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protection locked="0"/>
    </xf>
    <xf numFmtId="0" fontId="8" fillId="2" borderId="13" xfId="68" applyFont="1" applyFill="1" applyBorder="1" applyAlignment="1" applyProtection="1">
      <alignment horizontal="center" vertical="center"/>
      <protection locked="0"/>
    </xf>
    <xf numFmtId="0" fontId="8" fillId="0" borderId="13" xfId="0" applyFont="1" applyFill="1" applyBorder="1" applyAlignment="1">
      <alignment horizontal="left" vertical="center" wrapText="1"/>
    </xf>
    <xf numFmtId="0" fontId="13" fillId="2" borderId="14" xfId="0" applyFont="1" applyFill="1" applyBorder="1" applyAlignment="1" applyProtection="1">
      <alignment vertical="center" wrapText="1"/>
      <protection locked="0"/>
    </xf>
    <xf numFmtId="0" fontId="65" fillId="19" borderId="13" xfId="68" applyFont="1" applyFill="1" applyBorder="1" applyAlignment="1" applyProtection="1">
      <alignment horizontal="left" vertical="center" wrapText="1"/>
      <protection locked="0"/>
    </xf>
    <xf numFmtId="0" fontId="65" fillId="19"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0" xfId="68" applyFont="1" applyFill="1" applyBorder="1" applyAlignment="1" applyProtection="1">
      <alignment horizontal="center" vertical="center" wrapText="1"/>
      <protection locked="0"/>
    </xf>
    <xf numFmtId="0" fontId="65" fillId="19" borderId="20" xfId="68" applyFont="1" applyFill="1" applyBorder="1" applyAlignment="1" applyProtection="1">
      <alignment horizontal="left" vertical="center" wrapText="1"/>
      <protection locked="0"/>
    </xf>
    <xf numFmtId="0" fontId="65" fillId="19" borderId="20" xfId="0" applyFont="1" applyFill="1" applyBorder="1" applyAlignment="1" applyProtection="1">
      <alignment horizontal="left" vertical="center" wrapText="1"/>
      <protection locked="0"/>
    </xf>
    <xf numFmtId="0" fontId="8" fillId="2" borderId="21" xfId="0" applyFont="1" applyFill="1" applyBorder="1" applyAlignment="1" applyProtection="1">
      <alignment horizontal="left" vertical="center" wrapText="1"/>
      <protection locked="0"/>
    </xf>
    <xf numFmtId="0" fontId="11" fillId="0" borderId="0" xfId="0" applyFont="1" applyFill="1" applyAlignment="1" applyProtection="1">
      <alignment vertical="center" wrapText="1"/>
      <protection locked="0"/>
    </xf>
    <xf numFmtId="0" fontId="10" fillId="0" borderId="0" xfId="0" applyFont="1" applyFill="1" applyAlignment="1" applyProtection="1">
      <alignment vertical="center" wrapText="1"/>
      <protection locked="0"/>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9" fillId="0" borderId="0" xfId="0" applyFont="1" applyFill="1" applyAlignment="1" applyProtection="1">
      <alignment horizontal="center" vertical="top"/>
      <protection locked="0"/>
    </xf>
    <xf numFmtId="0" fontId="8" fillId="2" borderId="22" xfId="68" applyFont="1" applyFill="1" applyBorder="1" applyAlignment="1" applyProtection="1">
      <alignment horizontal="center" vertical="center" wrapText="1"/>
      <protection locked="0"/>
    </xf>
    <xf numFmtId="0" fontId="8" fillId="2" borderId="23" xfId="68" applyFont="1" applyFill="1" applyBorder="1" applyAlignment="1" applyProtection="1">
      <alignment horizontal="center" vertical="center" wrapText="1"/>
      <protection locked="0"/>
    </xf>
    <xf numFmtId="0" fontId="8" fillId="2" borderId="23" xfId="68" applyFont="1" applyFill="1" applyBorder="1" applyAlignment="1" applyProtection="1">
      <alignment horizontal="center" vertical="center" wrapText="1"/>
      <protection locked="0"/>
    </xf>
    <xf numFmtId="0" fontId="8" fillId="2" borderId="24" xfId="68" applyFont="1" applyFill="1" applyBorder="1" applyAlignment="1" applyProtection="1">
      <alignment horizontal="center" vertical="center" wrapText="1"/>
      <protection locked="0"/>
    </xf>
    <xf numFmtId="0" fontId="8" fillId="2" borderId="25" xfId="68" applyFont="1" applyFill="1" applyBorder="1" applyAlignment="1" applyProtection="1">
      <alignment horizontal="center" vertical="center" wrapText="1"/>
      <protection locked="0"/>
    </xf>
    <xf numFmtId="0" fontId="8" fillId="2" borderId="26" xfId="68" applyFont="1" applyFill="1" applyBorder="1" applyAlignment="1" applyProtection="1">
      <alignment horizontal="center" vertical="center" wrapText="1"/>
      <protection locked="0"/>
    </xf>
    <xf numFmtId="0" fontId="13" fillId="2" borderId="26" xfId="68" applyFont="1" applyFill="1" applyBorder="1" applyAlignment="1" applyProtection="1">
      <alignment horizontal="center" vertical="center" wrapText="1"/>
      <protection locked="0"/>
    </xf>
    <xf numFmtId="0" fontId="13" fillId="2" borderId="27" xfId="68" applyFont="1" applyFill="1" applyBorder="1" applyAlignment="1" applyProtection="1">
      <alignment horizontal="center" vertical="center" wrapText="1"/>
      <protection locked="0"/>
    </xf>
    <xf numFmtId="0" fontId="13" fillId="2" borderId="28" xfId="68" applyFont="1" applyFill="1" applyBorder="1" applyAlignment="1" applyProtection="1">
      <alignment horizontal="center" vertical="center" wrapText="1"/>
      <protection locked="0"/>
    </xf>
    <xf numFmtId="0" fontId="13" fillId="2" borderId="29" xfId="68"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180" fontId="5" fillId="2" borderId="32" xfId="0" applyNumberFormat="1" applyFont="1" applyFill="1" applyBorder="1" applyAlignment="1" applyProtection="1">
      <alignment horizontal="right" vertical="center"/>
      <protection locked="0"/>
    </xf>
    <xf numFmtId="180" fontId="5" fillId="2" borderId="33" xfId="0" applyNumberFormat="1" applyFont="1" applyFill="1" applyBorder="1" applyAlignment="1" applyProtection="1">
      <alignment horizontal="center" vertical="center"/>
      <protection locked="0"/>
    </xf>
    <xf numFmtId="180" fontId="5" fillId="2" borderId="13" xfId="0" applyNumberFormat="1" applyFont="1" applyFill="1" applyBorder="1" applyAlignment="1" applyProtection="1">
      <alignment horizontal="center" vertical="center"/>
      <protection locked="0"/>
    </xf>
    <xf numFmtId="180" fontId="5" fillId="2" borderId="14" xfId="0" applyNumberFormat="1" applyFont="1" applyFill="1" applyBorder="1" applyAlignment="1" applyProtection="1">
      <alignment horizontal="center" vertical="center"/>
      <protection locked="0"/>
    </xf>
    <xf numFmtId="180" fontId="5" fillId="2" borderId="32" xfId="0" applyNumberFormat="1" applyFont="1" applyFill="1" applyBorder="1" applyAlignment="1" applyProtection="1">
      <alignment vertical="center"/>
      <protection locked="0"/>
    </xf>
    <xf numFmtId="49" fontId="21" fillId="2" borderId="13" xfId="0" applyNumberFormat="1" applyFont="1" applyFill="1" applyBorder="1" applyAlignment="1" applyProtection="1">
      <alignment horizontal="left" vertical="center" wrapText="1"/>
      <protection locked="0"/>
    </xf>
    <xf numFmtId="49" fontId="21" fillId="2" borderId="32" xfId="0" applyNumberFormat="1" applyFont="1" applyFill="1" applyBorder="1" applyAlignment="1" applyProtection="1">
      <alignment horizontal="left" vertical="center" wrapText="1"/>
      <protection locked="0"/>
    </xf>
    <xf numFmtId="49" fontId="21" fillId="2" borderId="14" xfId="0" applyNumberFormat="1" applyFont="1" applyFill="1" applyBorder="1" applyAlignment="1" applyProtection="1">
      <alignment horizontal="left" vertical="center" wrapText="1"/>
      <protection locked="0"/>
    </xf>
    <xf numFmtId="49" fontId="21" fillId="2" borderId="13" xfId="0" applyNumberFormat="1" applyFont="1" applyFill="1" applyBorder="1" applyAlignment="1" applyProtection="1">
      <alignment horizontal="left" vertical="center" wrapText="1"/>
      <protection locked="0"/>
    </xf>
    <xf numFmtId="49" fontId="21" fillId="2" borderId="32" xfId="0" applyNumberFormat="1" applyFont="1" applyFill="1" applyBorder="1" applyAlignment="1" applyProtection="1">
      <alignment horizontal="left" vertical="center" wrapText="1"/>
      <protection locked="0"/>
    </xf>
    <xf numFmtId="49" fontId="21" fillId="2" borderId="14" xfId="0" applyNumberFormat="1" applyFont="1" applyFill="1" applyBorder="1" applyAlignment="1" applyProtection="1">
      <alignment horizontal="left" vertical="center" wrapText="1"/>
      <protection locked="0"/>
    </xf>
    <xf numFmtId="0" fontId="8" fillId="2" borderId="16"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17" xfId="68" applyFont="1" applyFill="1" applyBorder="1" applyAlignment="1" applyProtection="1">
      <alignment horizontal="center" vertical="center" wrapText="1"/>
      <protection locked="0"/>
    </xf>
    <xf numFmtId="0" fontId="22" fillId="19" borderId="13" xfId="68" applyFont="1" applyFill="1" applyBorder="1" applyAlignment="1" applyProtection="1">
      <alignment horizontal="left" vertical="center" wrapText="1"/>
      <protection locked="0"/>
    </xf>
    <xf numFmtId="0" fontId="22" fillId="19" borderId="13" xfId="0" applyFont="1" applyFill="1" applyBorder="1" applyAlignment="1" applyProtection="1">
      <alignment horizontal="left" vertical="center" wrapText="1"/>
      <protection locked="0"/>
    </xf>
    <xf numFmtId="0" fontId="8" fillId="2" borderId="35" xfId="68" applyFont="1" applyFill="1" applyBorder="1" applyAlignment="1" applyProtection="1">
      <alignment horizontal="center" vertical="center" wrapText="1"/>
      <protection locked="0"/>
    </xf>
    <xf numFmtId="0" fontId="8" fillId="2" borderId="36" xfId="68"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protection locked="0"/>
    </xf>
    <xf numFmtId="0" fontId="22" fillId="19" borderId="13" xfId="68"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protection locked="0"/>
    </xf>
    <xf numFmtId="0" fontId="8" fillId="2" borderId="13" xfId="68" applyFont="1" applyFill="1" applyBorder="1" applyAlignment="1" applyProtection="1">
      <alignment horizontal="left" vertical="center" wrapText="1"/>
      <protection locked="0"/>
    </xf>
    <xf numFmtId="0" fontId="8" fillId="2" borderId="33" xfId="68" applyFont="1" applyFill="1" applyBorder="1" applyAlignment="1" applyProtection="1">
      <alignment horizontal="left" vertical="center" wrapText="1"/>
      <protection locked="0"/>
    </xf>
    <xf numFmtId="0" fontId="8" fillId="2" borderId="36" xfId="0" applyFont="1" applyFill="1" applyBorder="1" applyAlignment="1" applyProtection="1">
      <alignment horizontal="center" vertical="center"/>
      <protection locked="0"/>
    </xf>
    <xf numFmtId="0" fontId="8" fillId="2" borderId="33" xfId="68"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18" xfId="68" applyFont="1" applyFill="1" applyBorder="1" applyAlignment="1" applyProtection="1">
      <alignment horizontal="center" vertical="center" wrapText="1"/>
      <protection locked="0"/>
    </xf>
    <xf numFmtId="0" fontId="8" fillId="2" borderId="19" xfId="68" applyFont="1" applyFill="1" applyBorder="1" applyAlignment="1" applyProtection="1">
      <alignment horizontal="center" vertical="center" wrapText="1"/>
      <protection locked="0"/>
    </xf>
    <xf numFmtId="0" fontId="8" fillId="2" borderId="37" xfId="68" applyFont="1" applyFill="1" applyBorder="1" applyAlignment="1" applyProtection="1">
      <alignment horizontal="center" vertical="center" wrapText="1"/>
      <protection locked="0"/>
    </xf>
    <xf numFmtId="0" fontId="8" fillId="2" borderId="38" xfId="68" applyFont="1" applyFill="1" applyBorder="1" applyAlignment="1" applyProtection="1">
      <alignment horizontal="center" vertical="center" wrapText="1"/>
      <protection locked="0"/>
    </xf>
    <xf numFmtId="0" fontId="8" fillId="2" borderId="20" xfId="68" applyFont="1" applyFill="1" applyBorder="1" applyAlignment="1" applyProtection="1">
      <alignment horizontal="center" vertical="center" wrapText="1"/>
      <protection locked="0"/>
    </xf>
    <xf numFmtId="0" fontId="8" fillId="2" borderId="21" xfId="68" applyFont="1" applyFill="1" applyBorder="1" applyAlignment="1" applyProtection="1">
      <alignment horizontal="center" vertical="center" wrapText="1"/>
      <protection locked="0"/>
    </xf>
    <xf numFmtId="0" fontId="8" fillId="0" borderId="0" xfId="0" applyFont="1" applyFill="1" applyAlignment="1">
      <alignment vertical="center"/>
    </xf>
    <xf numFmtId="0" fontId="0" fillId="0" borderId="0" xfId="0" applyFill="1" applyAlignment="1">
      <alignment vertical="center" wrapText="1"/>
    </xf>
    <xf numFmtId="0" fontId="12" fillId="0" borderId="0" xfId="0" applyFont="1" applyFill="1" applyAlignment="1">
      <alignment vertical="center"/>
    </xf>
    <xf numFmtId="0" fontId="21" fillId="0" borderId="0" xfId="0" applyFont="1" applyFill="1" applyAlignment="1">
      <alignment vertical="center"/>
    </xf>
    <xf numFmtId="0" fontId="2" fillId="0" borderId="0" xfId="0" applyNumberFormat="1" applyFont="1" applyFill="1" applyBorder="1" applyAlignment="1">
      <alignment/>
    </xf>
    <xf numFmtId="0" fontId="0" fillId="0" borderId="0" xfId="0" applyFill="1" applyAlignment="1">
      <alignment vertical="center"/>
    </xf>
    <xf numFmtId="0" fontId="8" fillId="0" borderId="0" xfId="0" applyFont="1" applyFill="1" applyAlignment="1">
      <alignment horizontal="left" vertical="center"/>
    </xf>
    <xf numFmtId="0" fontId="8" fillId="0" borderId="0" xfId="0" applyNumberFormat="1" applyFont="1" applyFill="1" applyBorder="1" applyAlignment="1">
      <alignment/>
    </xf>
    <xf numFmtId="0" fontId="23" fillId="0" borderId="0" xfId="0" applyNumberFormat="1" applyFont="1" applyFill="1" applyBorder="1" applyAlignment="1">
      <alignment horizontal="center" vertical="center" wrapText="1" shrinkToFit="1"/>
    </xf>
    <xf numFmtId="0" fontId="12" fillId="0" borderId="9"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2"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4" fontId="25" fillId="0" borderId="40" xfId="0" applyNumberFormat="1" applyFont="1" applyFill="1" applyBorder="1" applyAlignment="1">
      <alignment horizontal="right" vertical="center" wrapText="1"/>
    </xf>
    <xf numFmtId="0" fontId="24" fillId="0" borderId="39" xfId="0" applyFont="1" applyFill="1" applyBorder="1" applyAlignment="1">
      <alignment vertical="center" wrapText="1"/>
    </xf>
    <xf numFmtId="0" fontId="24" fillId="0" borderId="40" xfId="0" applyFont="1" applyFill="1" applyBorder="1" applyAlignment="1">
      <alignment vertical="center" wrapTex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2" fillId="0" borderId="19" xfId="0" applyNumberFormat="1" applyFont="1" applyFill="1" applyBorder="1" applyAlignment="1">
      <alignment/>
    </xf>
    <xf numFmtId="0" fontId="2" fillId="0" borderId="20" xfId="0" applyNumberFormat="1" applyFont="1" applyFill="1" applyBorder="1" applyAlignment="1">
      <alignment/>
    </xf>
    <xf numFmtId="0" fontId="21" fillId="0" borderId="0" xfId="0" applyNumberFormat="1" applyFont="1" applyFill="1" applyBorder="1" applyAlignment="1">
      <alignment/>
    </xf>
    <xf numFmtId="0" fontId="26" fillId="0" borderId="0" xfId="0" applyNumberFormat="1" applyFont="1" applyFill="1" applyAlignment="1">
      <alignment/>
    </xf>
    <xf numFmtId="0" fontId="21" fillId="0" borderId="0" xfId="0" applyNumberFormat="1" applyFont="1" applyFill="1" applyAlignment="1">
      <alignment/>
    </xf>
    <xf numFmtId="0" fontId="12" fillId="0" borderId="41"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wrapText="1"/>
    </xf>
    <xf numFmtId="0" fontId="24" fillId="0" borderId="12" xfId="0" applyFont="1" applyFill="1" applyBorder="1" applyAlignment="1">
      <alignment vertical="center" wrapText="1"/>
    </xf>
    <xf numFmtId="0" fontId="1" fillId="0" borderId="32" xfId="0" applyNumberFormat="1" applyFont="1" applyFill="1" applyBorder="1" applyAlignment="1">
      <alignment horizontal="center" vertical="center" wrapText="1"/>
    </xf>
    <xf numFmtId="0" fontId="2" fillId="0" borderId="37" xfId="0" applyNumberFormat="1" applyFont="1" applyFill="1" applyBorder="1" applyAlignment="1">
      <alignment/>
    </xf>
    <xf numFmtId="0" fontId="24" fillId="0" borderId="19" xfId="0" applyFont="1" applyFill="1" applyBorder="1" applyAlignment="1">
      <alignment vertical="center" wrapText="1"/>
    </xf>
    <xf numFmtId="180" fontId="12" fillId="0" borderId="13" xfId="0" applyNumberFormat="1" applyFont="1" applyFill="1" applyBorder="1" applyAlignment="1">
      <alignment horizontal="center" vertical="center" wrapText="1" shrinkToFit="1"/>
    </xf>
    <xf numFmtId="0" fontId="24" fillId="0" borderId="13" xfId="0" applyFont="1" applyFill="1" applyBorder="1" applyAlignment="1">
      <alignment vertical="center" wrapText="1"/>
    </xf>
    <xf numFmtId="0" fontId="24" fillId="0" borderId="13" xfId="0" applyFont="1" applyFill="1" applyBorder="1" applyAlignment="1">
      <alignment horizontal="center" vertical="center" wrapText="1"/>
    </xf>
    <xf numFmtId="4" fontId="25" fillId="0" borderId="13" xfId="0" applyNumberFormat="1" applyFont="1" applyFill="1" applyBorder="1" applyAlignment="1">
      <alignment horizontal="right" vertical="center" wrapText="1"/>
    </xf>
    <xf numFmtId="0" fontId="24" fillId="0" borderId="20" xfId="0" applyFont="1" applyFill="1" applyBorder="1" applyAlignment="1">
      <alignment vertical="center" wrapText="1"/>
    </xf>
    <xf numFmtId="4" fontId="25" fillId="0" borderId="20" xfId="0" applyNumberFormat="1" applyFont="1" applyFill="1" applyBorder="1" applyAlignment="1">
      <alignment horizontal="right" vertical="center" wrapText="1"/>
    </xf>
    <xf numFmtId="0" fontId="8" fillId="0" borderId="0" xfId="0" applyNumberFormat="1" applyFont="1" applyFill="1" applyAlignment="1">
      <alignment horizontal="center"/>
    </xf>
    <xf numFmtId="0" fontId="8" fillId="0" borderId="0" xfId="0" applyNumberFormat="1" applyFont="1" applyFill="1" applyAlignment="1">
      <alignment horizontal="right"/>
    </xf>
    <xf numFmtId="0" fontId="12" fillId="0" borderId="11" xfId="0" applyNumberFormat="1" applyFont="1" applyFill="1" applyBorder="1" applyAlignment="1">
      <alignment horizontal="center" vertical="center"/>
    </xf>
    <xf numFmtId="0" fontId="12" fillId="0" borderId="42"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180" fontId="12" fillId="0" borderId="14" xfId="0" applyNumberFormat="1" applyFont="1" applyFill="1" applyBorder="1" applyAlignment="1">
      <alignment horizontal="center" vertical="center" wrapText="1" shrinkToFit="1"/>
    </xf>
    <xf numFmtId="0" fontId="1" fillId="0" borderId="14" xfId="0" applyNumberFormat="1"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 fillId="0" borderId="21" xfId="0" applyNumberFormat="1" applyFont="1" applyFill="1" applyBorder="1" applyAlignment="1">
      <alignment/>
    </xf>
    <xf numFmtId="0" fontId="2" fillId="0" borderId="44" xfId="0" applyNumberFormat="1" applyFont="1" applyFill="1" applyBorder="1" applyAlignment="1">
      <alignment/>
    </xf>
    <xf numFmtId="0" fontId="27" fillId="0" borderId="0" xfId="0" applyFont="1" applyFill="1" applyAlignment="1">
      <alignment vertical="center"/>
    </xf>
    <xf numFmtId="0" fontId="12" fillId="0" borderId="0" xfId="0" applyFont="1" applyFill="1" applyAlignment="1">
      <alignment vertical="center"/>
    </xf>
    <xf numFmtId="0" fontId="12" fillId="0" borderId="0" xfId="0" applyNumberFormat="1" applyFont="1" applyFill="1" applyBorder="1" applyAlignment="1">
      <alignment horizontal="center" vertical="center" wrapText="1"/>
    </xf>
    <xf numFmtId="0" fontId="12" fillId="0" borderId="0" xfId="0" applyNumberFormat="1" applyFont="1" applyFill="1" applyAlignment="1">
      <alignment horizontal="center" vertical="center" wrapText="1"/>
    </xf>
    <xf numFmtId="0" fontId="23" fillId="0" borderId="0" xfId="0" applyFont="1" applyFill="1" applyAlignment="1">
      <alignment horizontal="center"/>
    </xf>
    <xf numFmtId="0" fontId="26" fillId="0" borderId="0" xfId="0" applyFont="1" applyFill="1" applyAlignment="1">
      <alignment vertical="center"/>
    </xf>
    <xf numFmtId="0" fontId="26" fillId="0" borderId="0" xfId="0" applyFont="1" applyFill="1" applyBorder="1" applyAlignment="1">
      <alignment horizont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5" xfId="0" applyFont="1" applyFill="1" applyBorder="1" applyAlignment="1">
      <alignment horizontal="center" vertical="center" wrapText="1" shrinkToFit="1"/>
    </xf>
    <xf numFmtId="0" fontId="24" fillId="0" borderId="46" xfId="0" applyFont="1" applyFill="1" applyBorder="1" applyAlignment="1">
      <alignment vertical="center" wrapText="1"/>
    </xf>
    <xf numFmtId="0" fontId="24" fillId="0" borderId="45" xfId="0" applyFont="1" applyFill="1" applyBorder="1" applyAlignment="1">
      <alignment vertical="center" wrapText="1"/>
    </xf>
    <xf numFmtId="0" fontId="27" fillId="0" borderId="12" xfId="0" applyFont="1" applyFill="1" applyBorder="1" applyAlignment="1">
      <alignment vertical="center"/>
    </xf>
    <xf numFmtId="0" fontId="27" fillId="0" borderId="13" xfId="0" applyFont="1" applyFill="1" applyBorder="1" applyAlignment="1">
      <alignment vertical="center"/>
    </xf>
    <xf numFmtId="0" fontId="27" fillId="0" borderId="19" xfId="0" applyFont="1" applyFill="1" applyBorder="1" applyAlignment="1">
      <alignment vertical="center"/>
    </xf>
    <xf numFmtId="0" fontId="27" fillId="0" borderId="20" xfId="0" applyFont="1" applyFill="1" applyBorder="1" applyAlignment="1">
      <alignment vertical="center"/>
    </xf>
    <xf numFmtId="180" fontId="27" fillId="0" borderId="13" xfId="0" applyNumberFormat="1" applyFont="1" applyFill="1" applyBorder="1" applyAlignment="1">
      <alignment vertical="center"/>
    </xf>
    <xf numFmtId="0" fontId="12" fillId="0" borderId="41" xfId="0" applyFont="1" applyFill="1" applyBorder="1" applyAlignment="1">
      <alignment horizontal="center" vertical="center"/>
    </xf>
    <xf numFmtId="0" fontId="24" fillId="0" borderId="12" xfId="0" applyFont="1" applyFill="1" applyBorder="1" applyAlignment="1">
      <alignment horizontal="center" vertical="center" wrapText="1"/>
    </xf>
    <xf numFmtId="0" fontId="24" fillId="0" borderId="47" xfId="0" applyFont="1" applyFill="1" applyBorder="1" applyAlignment="1">
      <alignment vertical="center" wrapText="1"/>
    </xf>
    <xf numFmtId="0" fontId="24" fillId="0" borderId="48" xfId="0" applyFont="1" applyFill="1" applyBorder="1" applyAlignment="1">
      <alignment vertical="center" wrapText="1"/>
    </xf>
    <xf numFmtId="0" fontId="27" fillId="0" borderId="32" xfId="0" applyFont="1" applyFill="1" applyBorder="1" applyAlignment="1">
      <alignment vertical="center"/>
    </xf>
    <xf numFmtId="0" fontId="24" fillId="0" borderId="49" xfId="0" applyFont="1" applyFill="1" applyBorder="1" applyAlignment="1">
      <alignment vertical="center" wrapText="1"/>
    </xf>
    <xf numFmtId="0" fontId="24" fillId="0" borderId="50" xfId="0" applyFont="1" applyFill="1" applyBorder="1" applyAlignment="1">
      <alignment vertical="center" wrapText="1"/>
    </xf>
    <xf numFmtId="0" fontId="24" fillId="0" borderId="51" xfId="0" applyFont="1" applyFill="1" applyBorder="1" applyAlignment="1">
      <alignment vertical="center" wrapText="1"/>
    </xf>
    <xf numFmtId="0" fontId="24" fillId="0" borderId="51" xfId="0" applyFont="1" applyFill="1" applyBorder="1" applyAlignment="1">
      <alignment horizontal="left" vertical="center" wrapText="1"/>
    </xf>
    <xf numFmtId="0" fontId="27" fillId="0" borderId="37" xfId="0" applyFont="1" applyFill="1" applyBorder="1" applyAlignment="1">
      <alignment vertical="center"/>
    </xf>
    <xf numFmtId="0" fontId="24" fillId="0" borderId="48" xfId="0" applyFont="1" applyFill="1" applyBorder="1" applyAlignment="1">
      <alignment horizontal="center" vertical="center" wrapText="1"/>
    </xf>
    <xf numFmtId="180" fontId="27" fillId="0" borderId="26" xfId="0" applyNumberFormat="1" applyFont="1" applyFill="1" applyBorder="1" applyAlignment="1">
      <alignment vertical="center"/>
    </xf>
    <xf numFmtId="0" fontId="12" fillId="0" borderId="26" xfId="0"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52" xfId="0" applyFont="1" applyFill="1" applyBorder="1" applyAlignment="1">
      <alignment vertical="center" wrapText="1"/>
    </xf>
    <xf numFmtId="0" fontId="27" fillId="0" borderId="52" xfId="0" applyFont="1" applyFill="1" applyBorder="1" applyAlignment="1">
      <alignment horizontal="center" vertical="center"/>
    </xf>
    <xf numFmtId="180" fontId="27" fillId="0" borderId="52" xfId="0" applyNumberFormat="1" applyFont="1" applyFill="1" applyBorder="1" applyAlignment="1">
      <alignment vertical="center"/>
    </xf>
    <xf numFmtId="0" fontId="27" fillId="0" borderId="52" xfId="0" applyFont="1" applyFill="1" applyBorder="1" applyAlignment="1">
      <alignment vertical="center"/>
    </xf>
    <xf numFmtId="0" fontId="27" fillId="0" borderId="20" xfId="0" applyFont="1" applyFill="1" applyBorder="1" applyAlignment="1">
      <alignment horizontal="center" vertical="center"/>
    </xf>
    <xf numFmtId="180" fontId="27" fillId="0" borderId="20" xfId="0" applyNumberFormat="1" applyFont="1" applyFill="1" applyBorder="1" applyAlignment="1">
      <alignment vertical="center"/>
    </xf>
    <xf numFmtId="0" fontId="21" fillId="0" borderId="0" xfId="0" applyFont="1" applyFill="1" applyBorder="1" applyAlignment="1">
      <alignment horizontal="right"/>
    </xf>
    <xf numFmtId="0" fontId="12" fillId="0" borderId="11" xfId="0" applyFont="1" applyFill="1" applyBorder="1" applyAlignment="1">
      <alignment horizontal="center" vertical="center"/>
    </xf>
    <xf numFmtId="0" fontId="12" fillId="0" borderId="53" xfId="0" applyNumberFormat="1" applyFont="1" applyFill="1" applyBorder="1" applyAlignment="1">
      <alignment horizontal="center" vertical="center" wrapText="1"/>
    </xf>
    <xf numFmtId="180" fontId="27"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wrapText="1"/>
    </xf>
    <xf numFmtId="180" fontId="12" fillId="0" borderId="14" xfId="0" applyNumberFormat="1" applyFont="1" applyFill="1" applyBorder="1" applyAlignment="1">
      <alignment horizontal="center" vertical="center" wrapText="1"/>
    </xf>
    <xf numFmtId="181" fontId="12" fillId="0" borderId="14" xfId="0" applyNumberFormat="1" applyFont="1" applyFill="1" applyBorder="1" applyAlignment="1">
      <alignment horizontal="center" vertical="center" wrapText="1"/>
    </xf>
    <xf numFmtId="0" fontId="12" fillId="0" borderId="54" xfId="0" applyNumberFormat="1" applyFont="1" applyFill="1" applyBorder="1" applyAlignment="1">
      <alignment horizontal="center" vertical="center" wrapText="1"/>
    </xf>
    <xf numFmtId="180" fontId="27" fillId="0" borderId="55" xfId="0" applyNumberFormat="1" applyFont="1" applyFill="1" applyBorder="1" applyAlignment="1">
      <alignment vertical="center"/>
    </xf>
    <xf numFmtId="0" fontId="27" fillId="0" borderId="43" xfId="0" applyFont="1" applyFill="1" applyBorder="1" applyAlignment="1">
      <alignment vertical="center"/>
    </xf>
    <xf numFmtId="180" fontId="27" fillId="0" borderId="21" xfId="0" applyNumberFormat="1" applyFont="1" applyFill="1" applyBorder="1" applyAlignment="1">
      <alignment vertical="center"/>
    </xf>
    <xf numFmtId="0" fontId="27" fillId="0" borderId="44" xfId="0" applyFont="1" applyFill="1" applyBorder="1" applyAlignment="1">
      <alignment vertical="center"/>
    </xf>
    <xf numFmtId="180" fontId="5" fillId="0" borderId="13" xfId="0" applyNumberFormat="1" applyFont="1" applyBorder="1" applyAlignment="1">
      <alignment vertical="center"/>
    </xf>
    <xf numFmtId="0" fontId="14" fillId="0" borderId="14" xfId="0" applyFont="1" applyFill="1" applyBorder="1" applyAlignment="1">
      <alignment horizontal="center" vertical="center" wrapText="1"/>
    </xf>
    <xf numFmtId="180" fontId="5" fillId="0" borderId="20" xfId="0" applyNumberFormat="1" applyFont="1" applyBorder="1" applyAlignment="1">
      <alignment vertical="center"/>
    </xf>
    <xf numFmtId="0" fontId="13" fillId="0" borderId="0" xfId="0" applyFont="1" applyAlignment="1">
      <alignment horizontal="left" vertical="center"/>
    </xf>
    <xf numFmtId="0" fontId="28"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vertical="center" wrapText="1"/>
    </xf>
    <xf numFmtId="0" fontId="29" fillId="0" borderId="0" xfId="0" applyFont="1" applyFill="1" applyAlignment="1">
      <alignment horizontal="left" vertical="center"/>
    </xf>
    <xf numFmtId="0" fontId="30" fillId="0" borderId="0" xfId="0" applyFont="1" applyFill="1" applyAlignment="1">
      <alignment horizontal="left" vertical="center"/>
    </xf>
    <xf numFmtId="0" fontId="19"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11" fillId="0" borderId="0" xfId="0" applyFont="1" applyFill="1" applyAlignment="1">
      <alignment horizontal="right" vertical="center" wrapText="1"/>
    </xf>
    <xf numFmtId="0" fontId="31" fillId="0" borderId="0" xfId="0" applyFont="1" applyFill="1" applyAlignment="1">
      <alignment horizontal="center" vertical="center" wrapText="1"/>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49" fontId="18" fillId="0" borderId="13" xfId="0" applyNumberFormat="1"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37" xfId="0" applyFont="1" applyFill="1" applyBorder="1" applyAlignment="1">
      <alignment horizontal="center" vertical="center" wrapText="1"/>
    </xf>
    <xf numFmtId="43" fontId="33" fillId="0" borderId="19" xfId="23" applyNumberFormat="1" applyFont="1" applyFill="1" applyBorder="1" applyAlignment="1">
      <alignment horizontal="right" vertical="center" wrapText="1"/>
    </xf>
    <xf numFmtId="43" fontId="33" fillId="0" borderId="20" xfId="23" applyNumberFormat="1" applyFont="1" applyFill="1" applyBorder="1" applyAlignment="1">
      <alignment horizontal="right"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0" applyFont="1" applyFill="1" applyBorder="1" applyAlignment="1">
      <alignment horizontal="left" vertical="center" wrapText="1"/>
    </xf>
    <xf numFmtId="49" fontId="17" fillId="0" borderId="26" xfId="0" applyNumberFormat="1" applyFont="1" applyFill="1" applyBorder="1" applyAlignment="1">
      <alignment horizontal="center" vertical="center" wrapText="1"/>
    </xf>
    <xf numFmtId="0" fontId="17" fillId="0" borderId="27" xfId="0" applyFont="1" applyFill="1" applyBorder="1" applyAlignment="1">
      <alignment horizontal="left" vertical="center" wrapText="1"/>
    </xf>
    <xf numFmtId="43" fontId="33" fillId="0" borderId="25" xfId="23" applyNumberFormat="1" applyFont="1" applyFill="1" applyBorder="1" applyAlignment="1">
      <alignment horizontal="right" vertical="center" wrapText="1"/>
    </xf>
    <xf numFmtId="43" fontId="33" fillId="0" borderId="26" xfId="23" applyNumberFormat="1" applyFont="1" applyFill="1" applyBorder="1" applyAlignment="1">
      <alignment horizontal="right"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0" fontId="11" fillId="0" borderId="32" xfId="0" applyFont="1" applyFill="1" applyBorder="1" applyAlignment="1">
      <alignment horizontal="left" vertical="center" wrapText="1"/>
    </xf>
    <xf numFmtId="43" fontId="33" fillId="0" borderId="12" xfId="23" applyNumberFormat="1" applyFont="1" applyFill="1" applyBorder="1" applyAlignment="1">
      <alignment horizontal="right" vertical="center" wrapText="1"/>
    </xf>
    <xf numFmtId="43" fontId="33" fillId="0" borderId="13" xfId="23" applyNumberFormat="1" applyFont="1" applyFill="1" applyBorder="1" applyAlignment="1">
      <alignment horizontal="right" vertical="center" wrapText="1"/>
    </xf>
    <xf numFmtId="0" fontId="17" fillId="0" borderId="13" xfId="0" applyFont="1" applyFill="1" applyBorder="1" applyAlignment="1">
      <alignment horizontal="center" vertical="center" wrapText="1"/>
    </xf>
    <xf numFmtId="0" fontId="11" fillId="0" borderId="32" xfId="0" applyFont="1" applyFill="1" applyBorder="1" applyAlignment="1">
      <alignment horizontal="left" vertical="center" wrapText="1" shrinkToFit="1"/>
    </xf>
    <xf numFmtId="0" fontId="11" fillId="0" borderId="13" xfId="0" applyNumberFormat="1"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49" fontId="13" fillId="0" borderId="13" xfId="0" applyNumberFormat="1" applyFont="1" applyFill="1" applyBorder="1" applyAlignment="1">
      <alignment horizontal="center" vertical="center" wrapText="1"/>
    </xf>
    <xf numFmtId="0" fontId="13" fillId="0" borderId="32" xfId="0" applyFont="1" applyFill="1" applyBorder="1" applyAlignment="1">
      <alignment horizontal="left" vertical="center" wrapText="1"/>
    </xf>
    <xf numFmtId="0" fontId="17" fillId="0" borderId="12" xfId="0"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0" fontId="17" fillId="0" borderId="32" xfId="0" applyFont="1" applyFill="1" applyBorder="1" applyAlignment="1">
      <alignment horizontal="left" vertical="center" wrapText="1"/>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34" fillId="0" borderId="0" xfId="0" applyFont="1" applyFill="1" applyAlignment="1">
      <alignment horizontal="center" vertical="center" wrapText="1"/>
    </xf>
    <xf numFmtId="0" fontId="18" fillId="0" borderId="24" xfId="0" applyFont="1" applyFill="1" applyBorder="1" applyAlignment="1">
      <alignment horizontal="center" vertical="center"/>
    </xf>
    <xf numFmtId="0" fontId="35" fillId="0" borderId="22" xfId="0" applyNumberFormat="1" applyFont="1" applyFill="1" applyBorder="1" applyAlignment="1">
      <alignment horizontal="center" vertical="center"/>
    </xf>
    <xf numFmtId="0" fontId="35" fillId="0" borderId="23" xfId="0" applyNumberFormat="1" applyFont="1" applyFill="1" applyBorder="1" applyAlignment="1">
      <alignment horizontal="center" vertical="center"/>
    </xf>
    <xf numFmtId="0" fontId="18" fillId="0" borderId="11"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56"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1" fillId="0" borderId="0" xfId="0" applyFont="1" applyFill="1" applyBorder="1" applyAlignment="1">
      <alignment horizontal="center" vertical="center" wrapText="1"/>
    </xf>
    <xf numFmtId="43" fontId="33" fillId="0" borderId="37" xfId="23" applyNumberFormat="1" applyFont="1" applyFill="1" applyBorder="1" applyAlignment="1">
      <alignment horizontal="right" vertical="center" wrapText="1"/>
    </xf>
    <xf numFmtId="43" fontId="33" fillId="0" borderId="21" xfId="23" applyNumberFormat="1" applyFont="1" applyFill="1" applyBorder="1" applyAlignment="1">
      <alignment horizontal="right" vertical="center" wrapText="1"/>
    </xf>
    <xf numFmtId="43" fontId="33" fillId="0" borderId="19" xfId="23" applyNumberFormat="1" applyFont="1" applyFill="1" applyBorder="1" applyAlignment="1">
      <alignment horizontal="right" vertical="center"/>
    </xf>
    <xf numFmtId="43" fontId="33" fillId="0" borderId="27" xfId="23" applyNumberFormat="1" applyFont="1" applyFill="1" applyBorder="1" applyAlignment="1">
      <alignment horizontal="right" vertical="center" wrapText="1"/>
    </xf>
    <xf numFmtId="43" fontId="33" fillId="0" borderId="29" xfId="23" applyNumberFormat="1" applyFont="1" applyFill="1" applyBorder="1" applyAlignment="1">
      <alignment horizontal="right" vertical="center" wrapText="1"/>
    </xf>
    <xf numFmtId="43" fontId="33" fillId="0" borderId="32" xfId="23" applyNumberFormat="1" applyFont="1" applyFill="1" applyBorder="1" applyAlignment="1">
      <alignment horizontal="right" vertical="center" wrapText="1"/>
    </xf>
    <xf numFmtId="43" fontId="33" fillId="0" borderId="14" xfId="23" applyNumberFormat="1" applyFont="1" applyFill="1" applyBorder="1" applyAlignment="1">
      <alignment horizontal="right" vertical="center" wrapText="1"/>
    </xf>
    <xf numFmtId="0" fontId="11" fillId="0" borderId="0" xfId="0" applyFont="1" applyFill="1" applyAlignment="1">
      <alignment horizontal="center" vertical="center" wrapText="1"/>
    </xf>
    <xf numFmtId="0" fontId="35" fillId="0" borderId="24" xfId="0" applyNumberFormat="1"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xf numFmtId="43" fontId="33" fillId="0" borderId="20" xfId="23" applyNumberFormat="1" applyFont="1" applyFill="1" applyBorder="1" applyAlignment="1">
      <alignment horizontal="right" vertical="center"/>
    </xf>
    <xf numFmtId="43" fontId="33" fillId="0" borderId="21" xfId="23" applyNumberFormat="1" applyFont="1" applyFill="1" applyBorder="1" applyAlignment="1">
      <alignment horizontal="right" vertical="center"/>
    </xf>
    <xf numFmtId="0" fontId="18" fillId="0" borderId="44" xfId="0" applyFont="1" applyFill="1" applyBorder="1" applyAlignment="1">
      <alignment horizontal="center" vertical="center"/>
    </xf>
    <xf numFmtId="0" fontId="11" fillId="0" borderId="57" xfId="0" applyFont="1" applyFill="1" applyBorder="1" applyAlignment="1">
      <alignment horizontal="left" vertical="center" wrapText="1"/>
    </xf>
    <xf numFmtId="0" fontId="11" fillId="0" borderId="43" xfId="0" applyNumberFormat="1" applyFont="1" applyFill="1" applyBorder="1" applyAlignment="1">
      <alignment horizontal="left" vertical="center" wrapText="1"/>
    </xf>
    <xf numFmtId="0" fontId="11" fillId="0" borderId="43" xfId="0" applyFont="1" applyFill="1" applyBorder="1" applyAlignment="1">
      <alignment horizontal="left" vertical="center" wrapText="1"/>
    </xf>
    <xf numFmtId="0" fontId="36" fillId="0" borderId="43" xfId="0" applyFont="1" applyFill="1" applyBorder="1" applyAlignment="1">
      <alignment horizontal="left" vertical="center" wrapText="1"/>
    </xf>
    <xf numFmtId="0" fontId="11" fillId="0" borderId="43" xfId="0" applyNumberFormat="1" applyFont="1" applyFill="1" applyBorder="1" applyAlignment="1">
      <alignment horizontal="left" vertical="center" wrapText="1"/>
    </xf>
    <xf numFmtId="0" fontId="37" fillId="0" borderId="43" xfId="0" applyFont="1" applyFill="1" applyBorder="1" applyAlignment="1">
      <alignment horizontal="left" vertical="center" wrapText="1"/>
    </xf>
    <xf numFmtId="43" fontId="33" fillId="0" borderId="13" xfId="23" applyNumberFormat="1" applyFont="1" applyFill="1" applyBorder="1" applyAlignment="1">
      <alignment horizontal="right" vertical="center" wrapText="1"/>
    </xf>
    <xf numFmtId="0" fontId="33" fillId="0" borderId="14" xfId="0" applyFont="1" applyFill="1" applyBorder="1" applyAlignment="1">
      <alignment horizontal="right" vertical="center" wrapText="1"/>
    </xf>
    <xf numFmtId="0" fontId="17" fillId="0" borderId="13"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7" fillId="0" borderId="32" xfId="0" applyFont="1" applyFill="1" applyBorder="1" applyAlignment="1">
      <alignment horizontal="left" vertical="center" wrapText="1"/>
    </xf>
    <xf numFmtId="43" fontId="33" fillId="0" borderId="14" xfId="23" applyNumberFormat="1" applyFont="1" applyFill="1" applyBorder="1" applyAlignment="1">
      <alignment horizontal="right" vertical="center" wrapText="1"/>
    </xf>
    <xf numFmtId="0" fontId="11" fillId="0" borderId="43" xfId="0" applyFont="1" applyFill="1" applyBorder="1" applyAlignment="1">
      <alignment horizontal="left" vertical="center" wrapText="1"/>
    </xf>
    <xf numFmtId="0" fontId="17"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0" xfId="0" applyFont="1" applyFill="1" applyBorder="1" applyAlignment="1">
      <alignment horizontal="left" vertical="center" wrapText="1"/>
    </xf>
    <xf numFmtId="49" fontId="11" fillId="0" borderId="20" xfId="0" applyNumberFormat="1" applyFont="1" applyFill="1" applyBorder="1" applyAlignment="1">
      <alignment horizontal="center" vertical="center" wrapText="1"/>
    </xf>
    <xf numFmtId="0" fontId="11" fillId="0" borderId="37" xfId="0" applyFont="1" applyFill="1" applyBorder="1" applyAlignment="1">
      <alignment horizontal="left" vertical="center" wrapText="1"/>
    </xf>
    <xf numFmtId="0" fontId="11" fillId="0" borderId="26" xfId="0" applyFont="1" applyFill="1" applyBorder="1" applyAlignment="1">
      <alignment horizontal="center" vertical="center" wrapText="1"/>
    </xf>
    <xf numFmtId="0" fontId="17" fillId="0" borderId="27" xfId="0" applyFont="1" applyFill="1" applyBorder="1" applyAlignment="1">
      <alignment horizontal="left" vertical="center" wrapText="1"/>
    </xf>
    <xf numFmtId="43" fontId="33" fillId="0" borderId="26" xfId="23" applyNumberFormat="1" applyFont="1" applyFill="1" applyBorder="1" applyAlignment="1">
      <alignment horizontal="right" vertical="center" wrapText="1"/>
    </xf>
    <xf numFmtId="0" fontId="11" fillId="0" borderId="19" xfId="0" applyFont="1" applyFill="1" applyBorder="1" applyAlignment="1">
      <alignment horizontal="center" vertical="center" wrapText="1"/>
    </xf>
    <xf numFmtId="43" fontId="33" fillId="0" borderId="20" xfId="23"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38"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43" fontId="33" fillId="0" borderId="29" xfId="23" applyNumberFormat="1" applyFont="1" applyFill="1" applyBorder="1" applyAlignment="1">
      <alignment horizontal="right" vertical="center" wrapText="1"/>
    </xf>
    <xf numFmtId="43" fontId="39" fillId="0" borderId="58" xfId="23" applyNumberFormat="1" applyFont="1" applyFill="1" applyBorder="1" applyAlignment="1">
      <alignment horizontal="right" vertical="center"/>
    </xf>
    <xf numFmtId="43" fontId="39" fillId="0" borderId="59" xfId="23" applyNumberFormat="1" applyFont="1" applyFill="1" applyBorder="1" applyAlignment="1">
      <alignment horizontal="right" vertical="center"/>
    </xf>
    <xf numFmtId="43" fontId="39" fillId="0" borderId="29" xfId="23" applyNumberFormat="1" applyFont="1" applyFill="1" applyBorder="1" applyAlignment="1">
      <alignment horizontal="right" vertical="center"/>
    </xf>
    <xf numFmtId="43" fontId="39" fillId="0" borderId="60" xfId="23" applyNumberFormat="1" applyFont="1" applyFill="1" applyBorder="1" applyAlignment="1">
      <alignment horizontal="right" vertical="center"/>
    </xf>
    <xf numFmtId="43" fontId="39" fillId="0" borderId="30" xfId="23" applyNumberFormat="1" applyFont="1" applyFill="1" applyBorder="1" applyAlignment="1">
      <alignment horizontal="right" vertical="center"/>
    </xf>
    <xf numFmtId="43" fontId="39" fillId="0" borderId="14" xfId="23" applyNumberFormat="1" applyFont="1" applyFill="1" applyBorder="1" applyAlignment="1">
      <alignment horizontal="right" vertical="center"/>
    </xf>
    <xf numFmtId="43" fontId="33" fillId="0" borderId="21" xfId="23" applyNumberFormat="1" applyFont="1" applyFill="1" applyBorder="1" applyAlignment="1">
      <alignment horizontal="right" vertical="center" wrapText="1"/>
    </xf>
    <xf numFmtId="43" fontId="39" fillId="0" borderId="61" xfId="23" applyNumberFormat="1" applyFont="1" applyFill="1" applyBorder="1" applyAlignment="1">
      <alignment horizontal="right" vertical="center"/>
    </xf>
    <xf numFmtId="43" fontId="39" fillId="0" borderId="62" xfId="23" applyNumberFormat="1" applyFont="1" applyFill="1" applyBorder="1" applyAlignment="1">
      <alignment horizontal="right" vertical="center"/>
    </xf>
    <xf numFmtId="43" fontId="39" fillId="0" borderId="21" xfId="23" applyNumberFormat="1" applyFont="1" applyFill="1" applyBorder="1" applyAlignment="1">
      <alignment horizontal="right" vertical="center"/>
    </xf>
    <xf numFmtId="0" fontId="37" fillId="0" borderId="44"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0" fillId="0" borderId="0" xfId="0" applyFont="1" applyFill="1" applyBorder="1" applyAlignment="1">
      <alignment horizontal="left" vertical="center"/>
    </xf>
    <xf numFmtId="0" fontId="0" fillId="0" borderId="0" xfId="0" applyFill="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8"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41" fillId="0" borderId="0" xfId="0" applyNumberFormat="1" applyFont="1" applyFill="1" applyBorder="1" applyAlignment="1">
      <alignment horizontal="left" vertical="center"/>
    </xf>
    <xf numFmtId="0" fontId="18" fillId="0" borderId="41" xfId="0" applyFont="1" applyFill="1" applyBorder="1" applyAlignment="1">
      <alignment horizontal="center" vertical="center" wrapText="1"/>
    </xf>
    <xf numFmtId="0" fontId="41" fillId="0" borderId="9"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0" fontId="41" fillId="0" borderId="11" xfId="0" applyNumberFormat="1" applyFont="1" applyFill="1" applyBorder="1" applyAlignment="1">
      <alignment horizontal="center" vertical="center"/>
    </xf>
    <xf numFmtId="0" fontId="41" fillId="0" borderId="63" xfId="0" applyNumberFormat="1" applyFont="1" applyFill="1" applyBorder="1" applyAlignment="1">
      <alignment horizontal="center" vertical="center"/>
    </xf>
    <xf numFmtId="0" fontId="41" fillId="0" borderId="41" xfId="0" applyNumberFormat="1"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3" fillId="0" borderId="12" xfId="0" applyNumberFormat="1" applyFont="1" applyFill="1" applyBorder="1" applyAlignment="1">
      <alignment horizontal="center" vertical="center"/>
    </xf>
    <xf numFmtId="0" fontId="13" fillId="0" borderId="32" xfId="0" applyNumberFormat="1" applyFont="1" applyFill="1" applyBorder="1" applyAlignment="1">
      <alignment horizontal="center" vertical="center"/>
    </xf>
    <xf numFmtId="43" fontId="33" fillId="0" borderId="12" xfId="0" applyNumberFormat="1" applyFont="1" applyFill="1" applyBorder="1" applyAlignment="1">
      <alignment horizontal="right" vertical="center" wrapText="1"/>
    </xf>
    <xf numFmtId="43" fontId="33" fillId="0" borderId="13" xfId="0" applyNumberFormat="1" applyFont="1" applyFill="1" applyBorder="1" applyAlignment="1">
      <alignment horizontal="right" vertical="center" wrapText="1"/>
    </xf>
    <xf numFmtId="43" fontId="33" fillId="0" borderId="14" xfId="0" applyNumberFormat="1" applyFont="1" applyFill="1" applyBorder="1" applyAlignment="1">
      <alignment horizontal="right" vertical="center" wrapText="1"/>
    </xf>
    <xf numFmtId="43" fontId="33" fillId="0" borderId="64" xfId="0" applyNumberFormat="1" applyFont="1" applyFill="1" applyBorder="1" applyAlignment="1">
      <alignment horizontal="right" vertical="center" wrapText="1"/>
    </xf>
    <xf numFmtId="43" fontId="33" fillId="0" borderId="32" xfId="0" applyNumberFormat="1" applyFont="1" applyFill="1" applyBorder="1" applyAlignment="1">
      <alignment horizontal="right" vertical="center" wrapText="1"/>
    </xf>
    <xf numFmtId="0" fontId="24" fillId="0" borderId="39" xfId="0" applyFont="1" applyFill="1" applyBorder="1" applyAlignment="1">
      <alignment horizontal="left" vertical="center" wrapText="1"/>
    </xf>
    <xf numFmtId="43" fontId="33" fillId="0" borderId="13" xfId="0" applyNumberFormat="1" applyFont="1" applyFill="1" applyBorder="1" applyAlignment="1">
      <alignment horizontal="right" vertical="center"/>
    </xf>
    <xf numFmtId="43" fontId="33" fillId="0" borderId="14" xfId="0" applyNumberFormat="1" applyFont="1" applyFill="1" applyBorder="1" applyAlignment="1">
      <alignment horizontal="right" vertical="center"/>
    </xf>
    <xf numFmtId="43" fontId="33" fillId="0" borderId="32" xfId="0" applyNumberFormat="1" applyFont="1" applyFill="1" applyBorder="1" applyAlignment="1">
      <alignment horizontal="right" vertical="center"/>
    </xf>
    <xf numFmtId="0" fontId="24" fillId="0" borderId="65" xfId="0" applyFont="1" applyFill="1" applyBorder="1" applyAlignment="1">
      <alignment horizontal="left" vertical="center" wrapText="1"/>
    </xf>
    <xf numFmtId="0" fontId="24" fillId="0" borderId="66" xfId="0" applyFont="1" applyFill="1" applyBorder="1" applyAlignment="1">
      <alignment vertical="center" wrapText="1"/>
    </xf>
    <xf numFmtId="43" fontId="33" fillId="0" borderId="19" xfId="0" applyNumberFormat="1" applyFont="1" applyFill="1" applyBorder="1" applyAlignment="1">
      <alignment horizontal="right" vertical="center" wrapText="1"/>
    </xf>
    <xf numFmtId="43" fontId="33" fillId="0" borderId="20" xfId="0" applyNumberFormat="1" applyFont="1" applyFill="1" applyBorder="1" applyAlignment="1">
      <alignment horizontal="right" vertical="center"/>
    </xf>
    <xf numFmtId="43" fontId="33" fillId="0" borderId="21" xfId="0" applyNumberFormat="1" applyFont="1" applyFill="1" applyBorder="1" applyAlignment="1">
      <alignment horizontal="right" vertical="center"/>
    </xf>
    <xf numFmtId="43" fontId="33" fillId="0" borderId="67" xfId="0" applyNumberFormat="1" applyFont="1" applyFill="1" applyBorder="1" applyAlignment="1">
      <alignment horizontal="right" vertical="center" wrapText="1"/>
    </xf>
    <xf numFmtId="43" fontId="33" fillId="0" borderId="37" xfId="0" applyNumberFormat="1" applyFont="1" applyFill="1" applyBorder="1" applyAlignment="1">
      <alignment horizontal="right" vertical="center"/>
    </xf>
    <xf numFmtId="0" fontId="9" fillId="0" borderId="0" xfId="0" applyNumberFormat="1" applyFont="1" applyFill="1" applyBorder="1" applyAlignment="1">
      <alignment horizontal="center" vertical="center"/>
    </xf>
    <xf numFmtId="0" fontId="8" fillId="0" borderId="0" xfId="0" applyNumberFormat="1" applyFont="1" applyFill="1" applyAlignment="1">
      <alignment horizontal="center" vertical="center"/>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0" fillId="0" borderId="43" xfId="0" applyFont="1" applyFill="1" applyBorder="1" applyAlignment="1">
      <alignment horizontal="center" vertical="center"/>
    </xf>
    <xf numFmtId="0" fontId="33" fillId="0" borderId="43" xfId="0" applyFont="1" applyFill="1" applyBorder="1" applyAlignment="1">
      <alignment horizontal="left" vertical="center"/>
    </xf>
    <xf numFmtId="182" fontId="5" fillId="0" borderId="43" xfId="0" applyNumberFormat="1" applyFont="1" applyFill="1" applyBorder="1" applyAlignment="1">
      <alignment horizontal="left" vertical="center" wrapText="1"/>
    </xf>
    <xf numFmtId="0" fontId="2" fillId="0" borderId="43" xfId="0" applyNumberFormat="1" applyFont="1" applyFill="1" applyBorder="1" applyAlignment="1">
      <alignment vertical="center"/>
    </xf>
    <xf numFmtId="43" fontId="33" fillId="0" borderId="20" xfId="0" applyNumberFormat="1" applyFont="1" applyFill="1" applyBorder="1" applyAlignment="1">
      <alignment horizontal="right" vertical="center" wrapText="1"/>
    </xf>
    <xf numFmtId="43" fontId="33" fillId="0" borderId="21" xfId="0" applyNumberFormat="1" applyFont="1" applyFill="1" applyBorder="1" applyAlignment="1">
      <alignment horizontal="right" vertical="center" wrapText="1"/>
    </xf>
    <xf numFmtId="0" fontId="2" fillId="0" borderId="44" xfId="0" applyNumberFormat="1" applyFont="1" applyFill="1" applyBorder="1" applyAlignment="1">
      <alignment vertical="center"/>
    </xf>
    <xf numFmtId="0" fontId="0" fillId="0" borderId="0" xfId="0" applyFont="1" applyFill="1" applyAlignment="1">
      <alignment vertical="center"/>
    </xf>
    <xf numFmtId="0" fontId="42" fillId="0" borderId="0" xfId="0" applyFont="1" applyFill="1" applyAlignment="1">
      <alignment vertical="center"/>
    </xf>
    <xf numFmtId="0" fontId="12" fillId="0" borderId="0" xfId="0" applyNumberFormat="1" applyFont="1" applyFill="1" applyBorder="1" applyAlignment="1">
      <alignment/>
    </xf>
    <xf numFmtId="0" fontId="2" fillId="0" borderId="0" xfId="0" applyNumberFormat="1" applyFont="1" applyFill="1" applyBorder="1" applyAlignment="1">
      <alignment horizontal="left"/>
    </xf>
    <xf numFmtId="0" fontId="2" fillId="0" borderId="0" xfId="0" applyNumberFormat="1" applyFont="1" applyFill="1" applyAlignment="1">
      <alignment horizontal="left"/>
    </xf>
    <xf numFmtId="0" fontId="0" fillId="0" borderId="0" xfId="0" applyFont="1" applyFill="1" applyAlignment="1">
      <alignment horizontal="left" vertical="center"/>
    </xf>
    <xf numFmtId="0" fontId="43" fillId="0" borderId="0" xfId="0" applyFont="1" applyFill="1" applyAlignment="1">
      <alignment horizontal="center" vertical="center"/>
    </xf>
    <xf numFmtId="0" fontId="9" fillId="0" borderId="0" xfId="0" applyFont="1" applyFill="1" applyAlignment="1">
      <alignment horizontal="center" vertical="top"/>
    </xf>
    <xf numFmtId="0" fontId="1"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0" fontId="12" fillId="0" borderId="68" xfId="0" applyFont="1" applyFill="1" applyBorder="1" applyAlignment="1">
      <alignment horizontal="center" vertical="center" wrapText="1" shrinkToFit="1"/>
    </xf>
    <xf numFmtId="0" fontId="12" fillId="0" borderId="69" xfId="0" applyFont="1" applyFill="1" applyBorder="1" applyAlignment="1">
      <alignment horizontal="center" vertical="center" wrapText="1" shrinkToFit="1"/>
    </xf>
    <xf numFmtId="0" fontId="12" fillId="0" borderId="70" xfId="0" applyFont="1" applyFill="1" applyBorder="1" applyAlignment="1">
      <alignment horizontal="center" vertical="center" wrapText="1" shrinkToFit="1"/>
    </xf>
    <xf numFmtId="0" fontId="12" fillId="0" borderId="63"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71" xfId="0" applyFont="1" applyFill="1" applyBorder="1" applyAlignment="1">
      <alignment horizontal="center" vertical="center" wrapText="1" shrinkToFit="1"/>
    </xf>
    <xf numFmtId="0" fontId="12" fillId="0" borderId="64" xfId="0" applyFont="1" applyFill="1" applyBorder="1" applyAlignment="1">
      <alignment horizontal="center" vertical="center" wrapText="1" shrinkToFit="1"/>
    </xf>
    <xf numFmtId="0" fontId="8" fillId="0" borderId="12" xfId="0" applyFont="1" applyFill="1" applyBorder="1" applyAlignment="1">
      <alignment horizontal="left" vertical="center" wrapText="1" shrinkToFit="1"/>
    </xf>
    <xf numFmtId="43" fontId="5" fillId="0" borderId="40" xfId="0" applyNumberFormat="1" applyFont="1" applyFill="1" applyBorder="1" applyAlignment="1">
      <alignment horizontal="right" vertical="center" wrapText="1"/>
    </xf>
    <xf numFmtId="0" fontId="8" fillId="0" borderId="64" xfId="0" applyFont="1" applyFill="1" applyBorder="1" applyAlignment="1">
      <alignment horizontal="left" vertical="center" wrapText="1" shrinkToFit="1"/>
    </xf>
    <xf numFmtId="43" fontId="5" fillId="0" borderId="13" xfId="0" applyNumberFormat="1" applyFont="1" applyFill="1" applyBorder="1" applyAlignment="1">
      <alignment horizontal="left" vertical="center" wrapText="1" shrinkToFit="1"/>
    </xf>
    <xf numFmtId="43" fontId="5" fillId="0" borderId="13" xfId="0" applyNumberFormat="1" applyFont="1" applyFill="1" applyBorder="1" applyAlignment="1">
      <alignment vertical="center" shrinkToFit="1"/>
    </xf>
    <xf numFmtId="0" fontId="24" fillId="0" borderId="72" xfId="0" applyFont="1" applyFill="1" applyBorder="1" applyAlignment="1">
      <alignment vertical="center" wrapText="1"/>
    </xf>
    <xf numFmtId="43" fontId="5" fillId="0" borderId="45" xfId="0" applyNumberFormat="1" applyFont="1" applyFill="1" applyBorder="1" applyAlignment="1">
      <alignment horizontal="right" vertical="center" wrapText="1"/>
    </xf>
    <xf numFmtId="0" fontId="8" fillId="0" borderId="12" xfId="0" applyFont="1" applyFill="1" applyBorder="1" applyAlignment="1">
      <alignment horizontal="center" vertical="center" wrapText="1" shrinkToFit="1"/>
    </xf>
    <xf numFmtId="0" fontId="8" fillId="0" borderId="64" xfId="0" applyFont="1" applyFill="1" applyBorder="1" applyAlignment="1">
      <alignment horizontal="center" vertical="center" wrapText="1" shrinkToFit="1"/>
    </xf>
    <xf numFmtId="43" fontId="5" fillId="0" borderId="13" xfId="0" applyNumberFormat="1" applyFont="1" applyFill="1" applyBorder="1" applyAlignment="1">
      <alignment vertical="center"/>
    </xf>
    <xf numFmtId="0" fontId="13" fillId="0" borderId="19" xfId="0" applyFont="1" applyFill="1" applyBorder="1" applyAlignment="1">
      <alignment horizontal="center" vertical="center" wrapText="1" shrinkToFit="1"/>
    </xf>
    <xf numFmtId="43" fontId="6" fillId="0" borderId="20" xfId="0" applyNumberFormat="1" applyFont="1" applyFill="1" applyBorder="1" applyAlignment="1">
      <alignment vertical="center" shrinkToFit="1"/>
    </xf>
    <xf numFmtId="43" fontId="6" fillId="0" borderId="73" xfId="0" applyNumberFormat="1" applyFont="1" applyFill="1" applyBorder="1" applyAlignment="1">
      <alignment vertical="center" shrinkToFit="1"/>
    </xf>
    <xf numFmtId="0" fontId="13" fillId="0" borderId="67" xfId="0" applyFont="1" applyFill="1" applyBorder="1" applyAlignment="1">
      <alignment horizontal="center" vertical="center" wrapText="1" shrinkToFit="1"/>
    </xf>
    <xf numFmtId="0" fontId="5" fillId="0" borderId="0" xfId="0" applyFont="1" applyFill="1" applyAlignment="1">
      <alignment vertical="center"/>
    </xf>
    <xf numFmtId="0" fontId="12" fillId="0" borderId="11"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4" fillId="0" borderId="14" xfId="0" applyFont="1" applyFill="1" applyBorder="1" applyAlignment="1">
      <alignment horizontal="left" vertical="center" wrapText="1" shrinkToFit="1"/>
    </xf>
    <xf numFmtId="0" fontId="44" fillId="0" borderId="14" xfId="0" applyFont="1" applyFill="1" applyBorder="1" applyAlignment="1">
      <alignment horizontal="left" vertical="center" wrapText="1" shrinkToFit="1"/>
    </xf>
    <xf numFmtId="0" fontId="7" fillId="0" borderId="21" xfId="0" applyFont="1" applyFill="1" applyBorder="1" applyAlignment="1">
      <alignment horizontal="center" vertical="center" wrapText="1" shrinkToFit="1"/>
    </xf>
    <xf numFmtId="0" fontId="11" fillId="0" borderId="13" xfId="0" applyFont="1" applyFill="1" applyBorder="1" applyAlignment="1" quotePrefix="1">
      <alignment horizontal="center" vertical="center" wrapText="1"/>
    </xf>
    <xf numFmtId="49" fontId="11" fillId="0" borderId="13" xfId="0" applyNumberFormat="1" applyFont="1" applyFill="1" applyBorder="1" applyAlignment="1" quotePrefix="1">
      <alignment horizontal="center" vertical="center" wrapText="1"/>
    </xf>
    <xf numFmtId="0" fontId="11" fillId="0" borderId="13" xfId="0" applyFont="1" applyFill="1" applyBorder="1" applyAlignment="1" quotePrefix="1">
      <alignment horizontal="center" vertical="center" wrapText="1"/>
    </xf>
  </cellXfs>
  <cellStyles count="58">
    <cellStyle name="Normal" xfId="0"/>
    <cellStyle name="常规_市级2012年部门预算“一下”财政拨款（补助）保留津补贴预算表2011.10.31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常规 84"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 80"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常规_市级2012年“二下”预算2012.3.20 2"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_市级2012年“二下”预算2012.3.20" xfId="69"/>
    <cellStyle name="常规_市级2012年部门预算“一下”财政拨款（补助）保留津补贴预算表2011.10.31"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4180;&#37096;&#38376;&#39044;&#31639;\2017&#24180;&#20108;&#19979;&#25209;&#22797;&#21450;&#20844;&#24320;\&#25919;&#24220;&#12289;&#37096;&#38376;&#20844;&#24320;&#34920;&#26684;\2017&#24180;&#37096;&#38376;&#39044;&#31639;&#20844;&#24320;&#34920;&#266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部门预算收支预算总表"/>
      <sheetName val="2、一般公共预算支出表（支出功能分类）"/>
      <sheetName val="3、一般公共预算基本支出明细表（支出经济分类） "/>
      <sheetName val="4、政府性基金收支预算"/>
      <sheetName val="5、三公经费情况表"/>
      <sheetName val="6、资产情况表"/>
      <sheetName val="7、项目目标绩效申报表"/>
      <sheetName val="8、采购预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4"/>
  <sheetViews>
    <sheetView workbookViewId="0" topLeftCell="A1">
      <pane xSplit="1" ySplit="6" topLeftCell="B7" activePane="bottomRight" state="frozen"/>
      <selection pane="bottomRight" activeCell="C8" sqref="C8"/>
    </sheetView>
  </sheetViews>
  <sheetFormatPr defaultColWidth="9.33203125" defaultRowHeight="24.75" customHeight="1"/>
  <cols>
    <col min="1" max="1" width="46.33203125" style="424" customWidth="1"/>
    <col min="2" max="2" width="17.16015625" style="424" customWidth="1"/>
    <col min="3" max="3" width="15.16015625" style="424" customWidth="1"/>
    <col min="4" max="4" width="14.66015625" style="424" customWidth="1"/>
    <col min="5" max="5" width="35.5" style="424" customWidth="1"/>
    <col min="6" max="6" width="16.5" style="424" customWidth="1"/>
    <col min="7" max="7" width="15.16015625" style="424" customWidth="1"/>
    <col min="8" max="8" width="14.16015625" style="424" customWidth="1"/>
    <col min="9" max="9" width="16" style="424" customWidth="1"/>
    <col min="10" max="16384" width="9.33203125" style="424" customWidth="1"/>
  </cols>
  <sheetData>
    <row r="1" s="424" customFormat="1" ht="24.75" customHeight="1">
      <c r="A1" s="129" t="s">
        <v>0</v>
      </c>
    </row>
    <row r="2" spans="1:9" s="425" customFormat="1" ht="24.75" customHeight="1">
      <c r="A2" s="431" t="s">
        <v>1</v>
      </c>
      <c r="B2" s="431"/>
      <c r="C2" s="431"/>
      <c r="D2" s="431"/>
      <c r="E2" s="431"/>
      <c r="F2" s="431"/>
      <c r="G2" s="431"/>
      <c r="H2" s="431"/>
      <c r="I2" s="431"/>
    </row>
    <row r="3" spans="1:9" s="424" customFormat="1" ht="24.75" customHeight="1">
      <c r="A3" s="432"/>
      <c r="B3" s="433"/>
      <c r="C3" s="433"/>
      <c r="D3" s="433"/>
      <c r="E3" s="433"/>
      <c r="F3" s="433"/>
      <c r="G3" s="433"/>
      <c r="H3" s="434" t="s">
        <v>2</v>
      </c>
      <c r="I3" s="434"/>
    </row>
    <row r="4" spans="1:9" s="426" customFormat="1" ht="24.75" customHeight="1">
      <c r="A4" s="435" t="s">
        <v>3</v>
      </c>
      <c r="B4" s="436"/>
      <c r="C4" s="436"/>
      <c r="D4" s="437"/>
      <c r="E4" s="438" t="s">
        <v>4</v>
      </c>
      <c r="F4" s="439"/>
      <c r="G4" s="439"/>
      <c r="H4" s="439"/>
      <c r="I4" s="457" t="s">
        <v>5</v>
      </c>
    </row>
    <row r="5" spans="1:9" s="426" customFormat="1" ht="24.75" customHeight="1">
      <c r="A5" s="140" t="s">
        <v>6</v>
      </c>
      <c r="B5" s="141" t="s">
        <v>7</v>
      </c>
      <c r="C5" s="141" t="s">
        <v>8</v>
      </c>
      <c r="D5" s="440" t="s">
        <v>9</v>
      </c>
      <c r="E5" s="441" t="s">
        <v>6</v>
      </c>
      <c r="F5" s="141" t="s">
        <v>7</v>
      </c>
      <c r="G5" s="141" t="s">
        <v>8</v>
      </c>
      <c r="H5" s="141" t="s">
        <v>9</v>
      </c>
      <c r="I5" s="458"/>
    </row>
    <row r="6" spans="1:9" s="133" customFormat="1" ht="24.75" customHeight="1">
      <c r="A6" s="442" t="s">
        <v>10</v>
      </c>
      <c r="B6" s="443">
        <v>34876909.13</v>
      </c>
      <c r="C6" s="443">
        <f>'2.一般公共预算支出批复表（功能分类）'!F6-B21</f>
        <v>42518548.15</v>
      </c>
      <c r="D6" s="443">
        <f>C6-B6</f>
        <v>7641639.019999996</v>
      </c>
      <c r="E6" s="444" t="s">
        <v>11</v>
      </c>
      <c r="F6" s="445"/>
      <c r="G6" s="445"/>
      <c r="H6" s="446">
        <f>G6-F6</f>
        <v>0</v>
      </c>
      <c r="I6" s="459" t="s">
        <v>12</v>
      </c>
    </row>
    <row r="7" spans="1:9" s="133" customFormat="1" ht="24.75" customHeight="1">
      <c r="A7" s="442" t="s">
        <v>13</v>
      </c>
      <c r="B7" s="443"/>
      <c r="C7" s="443"/>
      <c r="D7" s="443">
        <f aca="true" t="shared" si="0" ref="D6:D16">C7-B7</f>
        <v>0</v>
      </c>
      <c r="E7" s="444" t="s">
        <v>14</v>
      </c>
      <c r="F7" s="445"/>
      <c r="G7" s="445"/>
      <c r="H7" s="446">
        <f>G7-F7</f>
        <v>0</v>
      </c>
      <c r="I7" s="459" t="s">
        <v>12</v>
      </c>
    </row>
    <row r="8" spans="1:9" s="133" customFormat="1" ht="24.75" customHeight="1">
      <c r="A8" s="442" t="s">
        <v>15</v>
      </c>
      <c r="B8" s="443"/>
      <c r="C8" s="443"/>
      <c r="D8" s="443">
        <f t="shared" si="0"/>
        <v>0</v>
      </c>
      <c r="E8" s="444" t="s">
        <v>16</v>
      </c>
      <c r="F8" s="445"/>
      <c r="G8" s="445"/>
      <c r="H8" s="446">
        <f aca="true" t="shared" si="1" ref="H6:H17">G8-F8</f>
        <v>0</v>
      </c>
      <c r="I8" s="459" t="s">
        <v>12</v>
      </c>
    </row>
    <row r="9" spans="1:9" s="133" customFormat="1" ht="24.75" customHeight="1">
      <c r="A9" s="442" t="s">
        <v>17</v>
      </c>
      <c r="B9" s="443"/>
      <c r="C9" s="443"/>
      <c r="D9" s="443">
        <f t="shared" si="0"/>
        <v>0</v>
      </c>
      <c r="E9" s="444" t="s">
        <v>18</v>
      </c>
      <c r="F9" s="443">
        <f>32585710.5+31089.24</f>
        <v>32616799.74</v>
      </c>
      <c r="G9" s="445">
        <f>'2.一般公共预算支出批复表（功能分类）'!F7+38202.56</f>
        <v>40195489.38</v>
      </c>
      <c r="H9" s="446">
        <f t="shared" si="1"/>
        <v>7578689.640000004</v>
      </c>
      <c r="I9" s="460" t="s">
        <v>19</v>
      </c>
    </row>
    <row r="10" spans="1:9" s="133" customFormat="1" ht="24.75" customHeight="1">
      <c r="A10" s="442" t="s">
        <v>20</v>
      </c>
      <c r="B10" s="443"/>
      <c r="C10" s="443"/>
      <c r="D10" s="443">
        <f t="shared" si="0"/>
        <v>0</v>
      </c>
      <c r="E10" s="444" t="s">
        <v>21</v>
      </c>
      <c r="F10" s="445"/>
      <c r="G10" s="445"/>
      <c r="H10" s="446">
        <f t="shared" si="1"/>
        <v>0</v>
      </c>
      <c r="I10" s="459" t="s">
        <v>12</v>
      </c>
    </row>
    <row r="11" spans="1:9" s="133" customFormat="1" ht="24.75" customHeight="1">
      <c r="A11" s="442" t="s">
        <v>22</v>
      </c>
      <c r="B11" s="443"/>
      <c r="C11" s="443"/>
      <c r="D11" s="443">
        <f t="shared" si="0"/>
        <v>0</v>
      </c>
      <c r="E11" s="444" t="s">
        <v>23</v>
      </c>
      <c r="F11" s="445"/>
      <c r="G11" s="445"/>
      <c r="H11" s="446">
        <f t="shared" si="1"/>
        <v>0</v>
      </c>
      <c r="I11" s="459" t="s">
        <v>12</v>
      </c>
    </row>
    <row r="12" spans="1:9" s="133" customFormat="1" ht="24.75" customHeight="1">
      <c r="A12" s="442" t="s">
        <v>24</v>
      </c>
      <c r="B12" s="443"/>
      <c r="C12" s="443"/>
      <c r="D12" s="443">
        <f t="shared" si="0"/>
        <v>0</v>
      </c>
      <c r="E12" s="444" t="s">
        <v>25</v>
      </c>
      <c r="F12" s="445"/>
      <c r="G12" s="445"/>
      <c r="H12" s="446">
        <f t="shared" si="1"/>
        <v>0</v>
      </c>
      <c r="I12" s="459" t="s">
        <v>12</v>
      </c>
    </row>
    <row r="13" spans="1:9" s="133" customFormat="1" ht="24.75" customHeight="1">
      <c r="A13" s="442" t="s">
        <v>26</v>
      </c>
      <c r="B13" s="443"/>
      <c r="C13" s="443"/>
      <c r="D13" s="443">
        <f t="shared" si="0"/>
        <v>0</v>
      </c>
      <c r="E13" s="444" t="s">
        <v>27</v>
      </c>
      <c r="F13" s="443">
        <v>1992071.72</v>
      </c>
      <c r="G13" s="445">
        <f>'2.一般公共预算支出批复表（功能分类）'!F11</f>
        <v>2422134.42</v>
      </c>
      <c r="H13" s="446">
        <f t="shared" si="1"/>
        <v>430062.69999999995</v>
      </c>
      <c r="I13" s="459" t="s">
        <v>12</v>
      </c>
    </row>
    <row r="14" spans="1:9" s="133" customFormat="1" ht="24.75" customHeight="1">
      <c r="A14" s="442" t="s">
        <v>28</v>
      </c>
      <c r="B14" s="443">
        <v>7167791.64</v>
      </c>
      <c r="C14" s="443">
        <v>7167791.64</v>
      </c>
      <c r="D14" s="443">
        <f t="shared" si="0"/>
        <v>0</v>
      </c>
      <c r="E14" s="444" t="s">
        <v>29</v>
      </c>
      <c r="F14" s="443">
        <v>1496976.72</v>
      </c>
      <c r="G14" s="445">
        <f>'2.一般公共预算支出批复表（功能分类）'!F17</f>
        <v>1166976.72</v>
      </c>
      <c r="H14" s="446">
        <f t="shared" si="1"/>
        <v>-330000</v>
      </c>
      <c r="I14" s="459" t="s">
        <v>12</v>
      </c>
    </row>
    <row r="15" spans="1:9" s="133" customFormat="1" ht="24.75" customHeight="1">
      <c r="A15" s="442"/>
      <c r="B15" s="443"/>
      <c r="C15" s="443"/>
      <c r="D15" s="443">
        <f t="shared" si="0"/>
        <v>0</v>
      </c>
      <c r="E15" s="444" t="s">
        <v>30</v>
      </c>
      <c r="F15" s="445"/>
      <c r="G15" s="445"/>
      <c r="H15" s="446">
        <f t="shared" si="1"/>
        <v>0</v>
      </c>
      <c r="I15" s="459" t="s">
        <v>12</v>
      </c>
    </row>
    <row r="16" spans="1:9" s="133" customFormat="1" ht="24.75" customHeight="1">
      <c r="A16" s="442"/>
      <c r="B16" s="443"/>
      <c r="C16" s="443"/>
      <c r="D16" s="443">
        <f t="shared" si="0"/>
        <v>0</v>
      </c>
      <c r="E16" s="148" t="s">
        <v>31</v>
      </c>
      <c r="F16" s="443">
        <v>1573359</v>
      </c>
      <c r="G16" s="445">
        <f>'2.一般公共预算支出批复表（功能分类）'!F21</f>
        <v>1543359</v>
      </c>
      <c r="H16" s="446">
        <f t="shared" si="1"/>
        <v>-30000</v>
      </c>
      <c r="I16" s="459" t="s">
        <v>12</v>
      </c>
    </row>
    <row r="17" spans="1:9" s="133" customFormat="1" ht="24.75" customHeight="1">
      <c r="A17" s="442"/>
      <c r="B17" s="443"/>
      <c r="C17" s="443"/>
      <c r="D17" s="443"/>
      <c r="E17" s="447" t="s">
        <v>32</v>
      </c>
      <c r="F17" s="448">
        <v>7136702.4</v>
      </c>
      <c r="G17" s="445">
        <v>7129589.1</v>
      </c>
      <c r="H17" s="446">
        <f t="shared" si="1"/>
        <v>-7113.300000000745</v>
      </c>
      <c r="I17" s="459"/>
    </row>
    <row r="18" spans="1:9" s="133" customFormat="1" ht="24.75" customHeight="1">
      <c r="A18" s="442"/>
      <c r="B18" s="443"/>
      <c r="C18" s="443"/>
      <c r="D18" s="443"/>
      <c r="E18" s="447"/>
      <c r="F18" s="448"/>
      <c r="G18" s="445"/>
      <c r="H18" s="446"/>
      <c r="I18" s="459"/>
    </row>
    <row r="19" spans="1:9" s="427" customFormat="1" ht="24.75" customHeight="1">
      <c r="A19" s="449" t="s">
        <v>33</v>
      </c>
      <c r="B19" s="443">
        <f>SUM(B6:B14)</f>
        <v>42044700.77</v>
      </c>
      <c r="C19" s="443">
        <f>SUM(C6:C14)</f>
        <v>49686339.79</v>
      </c>
      <c r="D19" s="443">
        <f>SUM(D6:D14)</f>
        <v>7641639.019999996</v>
      </c>
      <c r="E19" s="450" t="s">
        <v>34</v>
      </c>
      <c r="F19" s="446">
        <f>SUM(F6:F17)</f>
        <v>44815909.58</v>
      </c>
      <c r="G19" s="446">
        <f>SUM(G6:G17)</f>
        <v>52457548.620000005</v>
      </c>
      <c r="H19" s="446">
        <f>SUM(H6:H17)</f>
        <v>7641639.040000004</v>
      </c>
      <c r="I19" s="459" t="s">
        <v>12</v>
      </c>
    </row>
    <row r="20" spans="1:9" s="428" customFormat="1" ht="24.75" customHeight="1">
      <c r="A20" s="442"/>
      <c r="B20" s="443"/>
      <c r="C20" s="443"/>
      <c r="D20" s="443"/>
      <c r="E20" s="444"/>
      <c r="F20" s="445"/>
      <c r="G20" s="445"/>
      <c r="H20" s="446"/>
      <c r="I20" s="459"/>
    </row>
    <row r="21" spans="1:9" s="429" customFormat="1" ht="24.75" customHeight="1">
      <c r="A21" s="442" t="s">
        <v>35</v>
      </c>
      <c r="B21" s="443">
        <v>2771208.81</v>
      </c>
      <c r="C21" s="443">
        <v>2771208.81</v>
      </c>
      <c r="D21" s="443">
        <f>B21-C21</f>
        <v>0</v>
      </c>
      <c r="E21" s="444" t="s">
        <v>36</v>
      </c>
      <c r="F21" s="445"/>
      <c r="G21" s="445"/>
      <c r="H21" s="451"/>
      <c r="I21" s="459" t="s">
        <v>12</v>
      </c>
    </row>
    <row r="22" spans="1:9" s="430" customFormat="1" ht="24.75" customHeight="1">
      <c r="A22" s="452" t="s">
        <v>37</v>
      </c>
      <c r="B22" s="453">
        <f>SUM(B19,B21)</f>
        <v>44815909.580000006</v>
      </c>
      <c r="C22" s="453">
        <f>SUM(C19,C21)</f>
        <v>52457548.6</v>
      </c>
      <c r="D22" s="454">
        <f aca="true" t="shared" si="2" ref="B22:H22">SUM(D19,D21)</f>
        <v>7641639.019999996</v>
      </c>
      <c r="E22" s="455" t="s">
        <v>38</v>
      </c>
      <c r="F22" s="453">
        <f>SUM(F19,F21)</f>
        <v>44815909.58</v>
      </c>
      <c r="G22" s="453">
        <f t="shared" si="2"/>
        <v>52457548.620000005</v>
      </c>
      <c r="H22" s="453">
        <f t="shared" si="2"/>
        <v>7641639.040000004</v>
      </c>
      <c r="I22" s="461" t="s">
        <v>12</v>
      </c>
    </row>
    <row r="23" spans="1:9" s="424" customFormat="1" ht="24.75" customHeight="1">
      <c r="A23" s="456"/>
      <c r="B23" s="456"/>
      <c r="C23" s="456"/>
      <c r="D23" s="456"/>
      <c r="E23" s="129"/>
      <c r="F23" s="129"/>
      <c r="G23" s="129"/>
      <c r="H23" s="456"/>
      <c r="I23" s="456"/>
    </row>
    <row r="24" spans="1:9" s="424" customFormat="1" ht="24.75" customHeight="1">
      <c r="A24" s="456"/>
      <c r="B24" s="456"/>
      <c r="C24" s="456"/>
      <c r="D24" s="456"/>
      <c r="E24" s="456"/>
      <c r="F24" s="456"/>
      <c r="G24" s="456"/>
      <c r="H24" s="456"/>
      <c r="I24" s="456"/>
    </row>
  </sheetData>
  <sheetProtection/>
  <mergeCells count="5">
    <mergeCell ref="A2:I2"/>
    <mergeCell ref="H3:I3"/>
    <mergeCell ref="A4:D4"/>
    <mergeCell ref="E4:H4"/>
    <mergeCell ref="I4:I5"/>
  </mergeCells>
  <printOptions horizontalCentered="1"/>
  <pageMargins left="0.38958333333333334" right="0.38958333333333334" top="0.5902777777777778" bottom="0.38958333333333334" header="0.5076388888888889" footer="0.5076388888888889"/>
  <pageSetup fitToHeight="1" fitToWidth="1" horizontalDpi="600" verticalDpi="600" orientation="landscape" paperSize="9" scale="81"/>
</worksheet>
</file>

<file path=xl/worksheets/sheet10.xml><?xml version="1.0" encoding="utf-8"?>
<worksheet xmlns="http://schemas.openxmlformats.org/spreadsheetml/2006/main" xmlns:r="http://schemas.openxmlformats.org/officeDocument/2006/relationships">
  <sheetPr>
    <pageSetUpPr fitToPage="1"/>
  </sheetPr>
  <dimension ref="A1:E21"/>
  <sheetViews>
    <sheetView tabSelected="1" zoomScaleSheetLayoutView="100" workbookViewId="0" topLeftCell="A1">
      <selection activeCell="J15" sqref="J15"/>
    </sheetView>
  </sheetViews>
  <sheetFormatPr defaultColWidth="9.33203125" defaultRowHeight="12.75"/>
  <cols>
    <col min="1" max="1" width="38.16015625" style="0" customWidth="1"/>
    <col min="2" max="2" width="15" style="0" customWidth="1"/>
    <col min="3" max="3" width="14.83203125" style="0" customWidth="1"/>
    <col min="4" max="4" width="13.16015625" style="0" customWidth="1"/>
    <col min="5" max="5" width="31.33203125" style="0" customWidth="1"/>
  </cols>
  <sheetData>
    <row r="1" spans="1:4" s="1" customFormat="1" ht="18" customHeight="1">
      <c r="A1" s="8" t="s">
        <v>472</v>
      </c>
      <c r="B1" s="8"/>
      <c r="C1" s="8"/>
      <c r="D1" s="8"/>
    </row>
    <row r="2" spans="1:5" s="1" customFormat="1" ht="18" customHeight="1">
      <c r="A2" s="9" t="s">
        <v>473</v>
      </c>
      <c r="B2" s="9"/>
      <c r="C2" s="9"/>
      <c r="D2" s="9"/>
      <c r="E2" s="9"/>
    </row>
    <row r="3" spans="1:5" s="2" customFormat="1" ht="18" customHeight="1">
      <c r="A3" s="10"/>
      <c r="B3" s="10"/>
      <c r="C3" s="10"/>
      <c r="D3" s="10"/>
      <c r="E3" s="11" t="s">
        <v>254</v>
      </c>
    </row>
    <row r="4" spans="1:5" s="3" customFormat="1" ht="27" customHeight="1">
      <c r="A4" s="12" t="s">
        <v>255</v>
      </c>
      <c r="B4" s="13" t="s">
        <v>7</v>
      </c>
      <c r="C4" s="13" t="s">
        <v>8</v>
      </c>
      <c r="D4" s="13" t="s">
        <v>9</v>
      </c>
      <c r="E4" s="14" t="s">
        <v>5</v>
      </c>
    </row>
    <row r="5" spans="1:5" s="4" customFormat="1" ht="18" customHeight="1">
      <c r="A5" s="15" t="s">
        <v>43</v>
      </c>
      <c r="B5" s="16">
        <f>SUM(B6,B11,B16)</f>
        <v>0</v>
      </c>
      <c r="C5" s="16">
        <f>SUM(C6,C11,C16)</f>
        <v>4.5</v>
      </c>
      <c r="D5" s="16">
        <f>SUM(D6,D11,D16)</f>
        <v>4.5</v>
      </c>
      <c r="E5" s="17"/>
    </row>
    <row r="6" spans="1:5" s="4" customFormat="1" ht="18" customHeight="1">
      <c r="A6" s="15" t="s">
        <v>256</v>
      </c>
      <c r="B6" s="16">
        <f>SUM(B7:B10)</f>
        <v>0</v>
      </c>
      <c r="C6" s="16">
        <f>SUM(C7:C10)</f>
        <v>4.5</v>
      </c>
      <c r="D6" s="18">
        <f aca="true" t="shared" si="0" ref="D6:D20">C6-B6</f>
        <v>4.5</v>
      </c>
      <c r="E6" s="17"/>
    </row>
    <row r="7" spans="1:5" s="4" customFormat="1" ht="18" customHeight="1">
      <c r="A7" s="19" t="s">
        <v>474</v>
      </c>
      <c r="B7" s="18">
        <v>0</v>
      </c>
      <c r="C7" s="18">
        <v>4</v>
      </c>
      <c r="D7" s="18">
        <f t="shared" si="0"/>
        <v>4</v>
      </c>
      <c r="E7" s="20" t="s">
        <v>475</v>
      </c>
    </row>
    <row r="8" spans="1:5" s="4" customFormat="1" ht="18" customHeight="1">
      <c r="A8" s="19" t="s">
        <v>476</v>
      </c>
      <c r="B8" s="18">
        <v>0</v>
      </c>
      <c r="C8" s="18">
        <v>0.5</v>
      </c>
      <c r="D8" s="18">
        <f t="shared" si="0"/>
        <v>0.5</v>
      </c>
      <c r="E8" s="21" t="s">
        <v>477</v>
      </c>
    </row>
    <row r="9" spans="1:5" s="4" customFormat="1" ht="18" customHeight="1">
      <c r="A9" s="19"/>
      <c r="B9" s="18"/>
      <c r="C9" s="18"/>
      <c r="D9" s="18">
        <f t="shared" si="0"/>
        <v>0</v>
      </c>
      <c r="E9" s="21"/>
    </row>
    <row r="10" spans="1:5" s="4" customFormat="1" ht="18" customHeight="1">
      <c r="A10" s="22"/>
      <c r="B10" s="23"/>
      <c r="C10" s="23"/>
      <c r="D10" s="18">
        <f t="shared" si="0"/>
        <v>0</v>
      </c>
      <c r="E10" s="24"/>
    </row>
    <row r="11" spans="1:5" s="5" customFormat="1" ht="18" customHeight="1">
      <c r="A11" s="25" t="s">
        <v>261</v>
      </c>
      <c r="B11" s="26">
        <f>SUM(B12:B15)</f>
        <v>0</v>
      </c>
      <c r="C11" s="26">
        <f>SUM(C12:C15)</f>
        <v>0</v>
      </c>
      <c r="D11" s="18">
        <f t="shared" si="0"/>
        <v>0</v>
      </c>
      <c r="E11" s="27"/>
    </row>
    <row r="12" spans="1:5" s="4" customFormat="1" ht="18" customHeight="1">
      <c r="A12" s="22"/>
      <c r="B12" s="23"/>
      <c r="C12" s="23"/>
      <c r="D12" s="18">
        <f t="shared" si="0"/>
        <v>0</v>
      </c>
      <c r="E12" s="24"/>
    </row>
    <row r="13" spans="1:5" s="4" customFormat="1" ht="18" customHeight="1">
      <c r="A13" s="22"/>
      <c r="B13" s="23"/>
      <c r="C13" s="23"/>
      <c r="D13" s="18">
        <f t="shared" si="0"/>
        <v>0</v>
      </c>
      <c r="E13" s="24"/>
    </row>
    <row r="14" spans="1:5" s="4" customFormat="1" ht="18" customHeight="1">
      <c r="A14" s="22"/>
      <c r="B14" s="23"/>
      <c r="C14" s="23"/>
      <c r="D14" s="18">
        <f t="shared" si="0"/>
        <v>0</v>
      </c>
      <c r="E14" s="24"/>
    </row>
    <row r="15" spans="1:5" s="4" customFormat="1" ht="18" customHeight="1">
      <c r="A15" s="22"/>
      <c r="B15" s="23"/>
      <c r="C15" s="23"/>
      <c r="D15" s="18">
        <f t="shared" si="0"/>
        <v>0</v>
      </c>
      <c r="E15" s="24"/>
    </row>
    <row r="16" spans="1:5" s="6" customFormat="1" ht="18" customHeight="1">
      <c r="A16" s="25" t="s">
        <v>264</v>
      </c>
      <c r="B16" s="28">
        <f>SUM(B17:B20)</f>
        <v>0</v>
      </c>
      <c r="C16" s="28">
        <f>SUM(C17:C20)</f>
        <v>0</v>
      </c>
      <c r="D16" s="18">
        <f t="shared" si="0"/>
        <v>0</v>
      </c>
      <c r="E16" s="29"/>
    </row>
    <row r="17" spans="1:5" s="4" customFormat="1" ht="18" customHeight="1">
      <c r="A17" s="22"/>
      <c r="B17" s="23"/>
      <c r="C17" s="23"/>
      <c r="D17" s="18">
        <f t="shared" si="0"/>
        <v>0</v>
      </c>
      <c r="E17" s="24"/>
    </row>
    <row r="18" spans="1:5" s="4" customFormat="1" ht="18" customHeight="1">
      <c r="A18" s="22"/>
      <c r="B18" s="23"/>
      <c r="C18" s="23"/>
      <c r="D18" s="18">
        <f t="shared" si="0"/>
        <v>0</v>
      </c>
      <c r="E18" s="24"/>
    </row>
    <row r="19" spans="1:5" s="4" customFormat="1" ht="18" customHeight="1">
      <c r="A19" s="22"/>
      <c r="B19" s="23"/>
      <c r="C19" s="23"/>
      <c r="D19" s="18">
        <f t="shared" si="0"/>
        <v>0</v>
      </c>
      <c r="E19" s="24"/>
    </row>
    <row r="20" spans="1:5" s="4" customFormat="1" ht="18" customHeight="1">
      <c r="A20" s="30"/>
      <c r="B20" s="31"/>
      <c r="C20" s="31"/>
      <c r="D20" s="31">
        <f t="shared" si="0"/>
        <v>0</v>
      </c>
      <c r="E20" s="32"/>
    </row>
    <row r="21" spans="1:5" s="7" customFormat="1" ht="45.75" customHeight="1">
      <c r="A21" s="33" t="s">
        <v>478</v>
      </c>
      <c r="B21" s="33"/>
      <c r="C21" s="33"/>
      <c r="D21" s="33"/>
      <c r="E21" s="33"/>
    </row>
    <row r="22" s="1" customFormat="1" ht="18" customHeight="1"/>
    <row r="23" s="1" customFormat="1" ht="18" customHeight="1"/>
  </sheetData>
  <sheetProtection/>
  <mergeCells count="3">
    <mergeCell ref="A1:B1"/>
    <mergeCell ref="A2:E2"/>
    <mergeCell ref="A21:E21"/>
  </mergeCells>
  <printOptions horizontalCentered="1"/>
  <pageMargins left="0.7513888888888889" right="0.7513888888888889" top="1" bottom="1"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workbookViewId="0" topLeftCell="A1">
      <pane xSplit="3" ySplit="6" topLeftCell="D7" activePane="bottomRight" state="frozen"/>
      <selection pane="bottomRight" activeCell="E13" sqref="E13"/>
    </sheetView>
  </sheetViews>
  <sheetFormatPr defaultColWidth="12" defaultRowHeight="18" customHeight="1"/>
  <cols>
    <col min="1" max="1" width="11.5" style="1" customWidth="1"/>
    <col min="2" max="2" width="25" style="1" customWidth="1"/>
    <col min="3" max="4" width="17.33203125" style="1" customWidth="1"/>
    <col min="5" max="7" width="16" style="1" customWidth="1"/>
    <col min="8" max="8" width="17.33203125" style="1" customWidth="1"/>
    <col min="9" max="10" width="18.33203125" style="1" customWidth="1"/>
    <col min="11" max="11" width="17" style="1" customWidth="1"/>
    <col min="12" max="12" width="9" style="1" customWidth="1"/>
    <col min="13" max="231" width="12" style="1" customWidth="1"/>
    <col min="232" max="16384" width="12" style="1" customWidth="1"/>
  </cols>
  <sheetData>
    <row r="1" spans="1:12" s="1" customFormat="1" ht="18" customHeight="1">
      <c r="A1" s="374" t="s">
        <v>39</v>
      </c>
      <c r="B1" s="371"/>
      <c r="C1" s="371"/>
      <c r="D1" s="371"/>
      <c r="E1" s="371"/>
      <c r="F1" s="371"/>
      <c r="G1" s="371"/>
      <c r="H1" s="371"/>
      <c r="I1" s="371"/>
      <c r="J1" s="371"/>
      <c r="K1" s="371"/>
      <c r="L1" s="371"/>
    </row>
    <row r="2" spans="1:12" s="371" customFormat="1" ht="21.75" customHeight="1">
      <c r="A2" s="375" t="s">
        <v>40</v>
      </c>
      <c r="B2" s="376"/>
      <c r="C2" s="377"/>
      <c r="D2" s="377"/>
      <c r="E2" s="377"/>
      <c r="F2" s="378"/>
      <c r="G2" s="378"/>
      <c r="H2" s="378"/>
      <c r="I2" s="378"/>
      <c r="J2" s="378"/>
      <c r="K2" s="378"/>
      <c r="L2" s="412"/>
    </row>
    <row r="3" spans="1:12" s="371" customFormat="1" ht="18" customHeight="1">
      <c r="A3" s="379"/>
      <c r="B3" s="380"/>
      <c r="C3" s="379"/>
      <c r="D3" s="379"/>
      <c r="E3" s="379"/>
      <c r="F3" s="379"/>
      <c r="G3" s="379"/>
      <c r="H3" s="379"/>
      <c r="I3" s="379"/>
      <c r="J3" s="379"/>
      <c r="K3" s="413" t="s">
        <v>2</v>
      </c>
      <c r="L3" s="413"/>
    </row>
    <row r="4" spans="1:12" s="371" customFormat="1" ht="30" customHeight="1">
      <c r="A4" s="302" t="s">
        <v>41</v>
      </c>
      <c r="B4" s="381" t="s">
        <v>42</v>
      </c>
      <c r="C4" s="382" t="s">
        <v>7</v>
      </c>
      <c r="D4" s="383"/>
      <c r="E4" s="384"/>
      <c r="F4" s="385" t="s">
        <v>8</v>
      </c>
      <c r="G4" s="383"/>
      <c r="H4" s="386"/>
      <c r="I4" s="382" t="s">
        <v>9</v>
      </c>
      <c r="J4" s="383"/>
      <c r="K4" s="384"/>
      <c r="L4" s="414" t="s">
        <v>5</v>
      </c>
    </row>
    <row r="5" spans="1:12" s="372" customFormat="1" ht="30" customHeight="1">
      <c r="A5" s="387"/>
      <c r="B5" s="388"/>
      <c r="C5" s="389" t="s">
        <v>43</v>
      </c>
      <c r="D5" s="390" t="s">
        <v>44</v>
      </c>
      <c r="E5" s="391" t="s">
        <v>45</v>
      </c>
      <c r="F5" s="392" t="s">
        <v>43</v>
      </c>
      <c r="G5" s="390" t="s">
        <v>44</v>
      </c>
      <c r="H5" s="393" t="s">
        <v>45</v>
      </c>
      <c r="I5" s="389" t="s">
        <v>43</v>
      </c>
      <c r="J5" s="390" t="s">
        <v>44</v>
      </c>
      <c r="K5" s="391" t="s">
        <v>45</v>
      </c>
      <c r="L5" s="415"/>
    </row>
    <row r="6" spans="1:12" s="373" customFormat="1" ht="30" customHeight="1">
      <c r="A6" s="394" t="s">
        <v>46</v>
      </c>
      <c r="B6" s="395"/>
      <c r="C6" s="396">
        <v>37648117.94</v>
      </c>
      <c r="D6" s="397">
        <v>30988909.13</v>
      </c>
      <c r="E6" s="398">
        <v>6659208.81</v>
      </c>
      <c r="F6" s="399">
        <v>45289756.96</v>
      </c>
      <c r="G6" s="397">
        <v>34856048.15</v>
      </c>
      <c r="H6" s="400">
        <v>10433708.81</v>
      </c>
      <c r="I6" s="396">
        <v>7641639.0200000005</v>
      </c>
      <c r="J6" s="397">
        <v>3867139.0199999996</v>
      </c>
      <c r="K6" s="398">
        <v>3774500.000000001</v>
      </c>
      <c r="L6" s="416"/>
    </row>
    <row r="7" spans="1:12" s="1" customFormat="1" ht="30" customHeight="1">
      <c r="A7" s="401" t="s">
        <v>47</v>
      </c>
      <c r="B7" s="148" t="s">
        <v>48</v>
      </c>
      <c r="C7" s="396">
        <v>32585710.5</v>
      </c>
      <c r="D7" s="402">
        <v>25926501.69</v>
      </c>
      <c r="E7" s="403">
        <v>6659208.81</v>
      </c>
      <c r="F7" s="399">
        <v>40157286.82</v>
      </c>
      <c r="G7" s="402">
        <v>29723578.009999998</v>
      </c>
      <c r="H7" s="404">
        <v>10433708.81</v>
      </c>
      <c r="I7" s="396">
        <v>7571576.3199999975</v>
      </c>
      <c r="J7" s="397">
        <v>3797076.3199999966</v>
      </c>
      <c r="K7" s="398">
        <v>3774500.000000001</v>
      </c>
      <c r="L7" s="417"/>
    </row>
    <row r="8" spans="1:12" s="1" customFormat="1" ht="30" customHeight="1">
      <c r="A8" s="401" t="s">
        <v>49</v>
      </c>
      <c r="B8" s="148" t="s">
        <v>50</v>
      </c>
      <c r="C8" s="396">
        <v>32585710.5</v>
      </c>
      <c r="D8" s="402">
        <v>25926501.69</v>
      </c>
      <c r="E8" s="403">
        <v>6659208.81</v>
      </c>
      <c r="F8" s="399">
        <v>40157286.82</v>
      </c>
      <c r="G8" s="402">
        <v>29723578.009999998</v>
      </c>
      <c r="H8" s="404">
        <v>10433708.81</v>
      </c>
      <c r="I8" s="396">
        <v>7571576.3199999975</v>
      </c>
      <c r="J8" s="397">
        <v>3797076.3199999966</v>
      </c>
      <c r="K8" s="398">
        <v>3774500.000000001</v>
      </c>
      <c r="L8" s="418" t="s">
        <v>12</v>
      </c>
    </row>
    <row r="9" spans="1:12" s="1" customFormat="1" ht="30" customHeight="1">
      <c r="A9" s="401" t="s">
        <v>51</v>
      </c>
      <c r="B9" s="148" t="s">
        <v>52</v>
      </c>
      <c r="C9" s="396">
        <v>25926501.69</v>
      </c>
      <c r="D9" s="402">
        <v>25926501.69</v>
      </c>
      <c r="E9" s="403">
        <v>0</v>
      </c>
      <c r="F9" s="399">
        <v>29723578.009999998</v>
      </c>
      <c r="G9" s="402">
        <v>29723578.009999998</v>
      </c>
      <c r="H9" s="404"/>
      <c r="I9" s="396">
        <v>3797076.3199999966</v>
      </c>
      <c r="J9" s="397">
        <v>3797076.3199999966</v>
      </c>
      <c r="K9" s="398">
        <v>0</v>
      </c>
      <c r="L9" s="418" t="s">
        <v>12</v>
      </c>
    </row>
    <row r="10" spans="1:12" s="1" customFormat="1" ht="30" customHeight="1">
      <c r="A10" s="401" t="s">
        <v>53</v>
      </c>
      <c r="B10" s="148" t="s">
        <v>54</v>
      </c>
      <c r="C10" s="396">
        <v>6659208.81</v>
      </c>
      <c r="D10" s="402">
        <v>0</v>
      </c>
      <c r="E10" s="403">
        <v>6659208.81</v>
      </c>
      <c r="F10" s="399">
        <v>10433708.81</v>
      </c>
      <c r="G10" s="402"/>
      <c r="H10" s="404">
        <v>10433708.81</v>
      </c>
      <c r="I10" s="396">
        <v>3774500.000000001</v>
      </c>
      <c r="J10" s="397">
        <v>0</v>
      </c>
      <c r="K10" s="398">
        <v>3774500.000000001</v>
      </c>
      <c r="L10" s="419"/>
    </row>
    <row r="11" spans="1:12" s="1" customFormat="1" ht="30" customHeight="1">
      <c r="A11" s="401" t="s">
        <v>55</v>
      </c>
      <c r="B11" s="148" t="s">
        <v>56</v>
      </c>
      <c r="C11" s="396">
        <v>1992071.72</v>
      </c>
      <c r="D11" s="402">
        <v>1992071.72</v>
      </c>
      <c r="E11" s="403">
        <v>0</v>
      </c>
      <c r="F11" s="399">
        <v>2422134.42</v>
      </c>
      <c r="G11" s="402">
        <v>2422134.42</v>
      </c>
      <c r="H11" s="404"/>
      <c r="I11" s="396">
        <v>430062.69999999995</v>
      </c>
      <c r="J11" s="397">
        <v>430062.69999999995</v>
      </c>
      <c r="K11" s="398">
        <v>0</v>
      </c>
      <c r="L11" s="418"/>
    </row>
    <row r="12" spans="1:12" s="1" customFormat="1" ht="30" customHeight="1">
      <c r="A12" s="401" t="s">
        <v>57</v>
      </c>
      <c r="B12" s="148" t="s">
        <v>58</v>
      </c>
      <c r="C12" s="396">
        <v>1945831.52</v>
      </c>
      <c r="D12" s="402">
        <v>1945831.52</v>
      </c>
      <c r="E12" s="403">
        <v>0</v>
      </c>
      <c r="F12" s="399">
        <v>2380894.2199999997</v>
      </c>
      <c r="G12" s="402">
        <v>2380894.2199999997</v>
      </c>
      <c r="H12" s="404"/>
      <c r="I12" s="396">
        <v>435062.6999999997</v>
      </c>
      <c r="J12" s="397">
        <v>435062.6999999997</v>
      </c>
      <c r="K12" s="398">
        <v>0</v>
      </c>
      <c r="L12" s="420"/>
    </row>
    <row r="13" spans="1:12" s="1" customFormat="1" ht="30" customHeight="1">
      <c r="A13" s="401" t="s">
        <v>59</v>
      </c>
      <c r="B13" s="148" t="s">
        <v>60</v>
      </c>
      <c r="C13" s="396">
        <v>1633262.4</v>
      </c>
      <c r="D13" s="402">
        <v>1633262.4</v>
      </c>
      <c r="E13" s="403">
        <v>0</v>
      </c>
      <c r="F13" s="399">
        <v>1813262.4</v>
      </c>
      <c r="G13" s="402">
        <v>1813262.4</v>
      </c>
      <c r="H13" s="404"/>
      <c r="I13" s="396">
        <v>180000</v>
      </c>
      <c r="J13" s="397">
        <v>180000</v>
      </c>
      <c r="K13" s="398">
        <v>0</v>
      </c>
      <c r="L13" s="420"/>
    </row>
    <row r="14" spans="1:12" s="1" customFormat="1" ht="30" customHeight="1">
      <c r="A14" s="401" t="s">
        <v>61</v>
      </c>
      <c r="B14" s="148" t="s">
        <v>62</v>
      </c>
      <c r="C14" s="396">
        <v>312569.12</v>
      </c>
      <c r="D14" s="402">
        <v>312569.12</v>
      </c>
      <c r="E14" s="403">
        <v>0</v>
      </c>
      <c r="F14" s="399">
        <v>567631.8200000001</v>
      </c>
      <c r="G14" s="402">
        <v>567631.8200000001</v>
      </c>
      <c r="H14" s="404"/>
      <c r="I14" s="396">
        <v>255062.70000000007</v>
      </c>
      <c r="J14" s="397">
        <v>255062.70000000007</v>
      </c>
      <c r="K14" s="398">
        <v>0</v>
      </c>
      <c r="L14" s="420"/>
    </row>
    <row r="15" spans="1:12" s="1" customFormat="1" ht="30" customHeight="1">
      <c r="A15" s="401" t="s">
        <v>63</v>
      </c>
      <c r="B15" s="148" t="s">
        <v>64</v>
      </c>
      <c r="C15" s="396">
        <v>46240.2</v>
      </c>
      <c r="D15" s="402">
        <v>46240.2</v>
      </c>
      <c r="E15" s="403">
        <v>0</v>
      </c>
      <c r="F15" s="399">
        <v>41240.2</v>
      </c>
      <c r="G15" s="402">
        <v>41240.2</v>
      </c>
      <c r="H15" s="404"/>
      <c r="I15" s="396">
        <v>-5000</v>
      </c>
      <c r="J15" s="397">
        <v>-5000</v>
      </c>
      <c r="K15" s="398">
        <v>0</v>
      </c>
      <c r="L15" s="420"/>
    </row>
    <row r="16" spans="1:12" s="1" customFormat="1" ht="30" customHeight="1">
      <c r="A16" s="401" t="s">
        <v>65</v>
      </c>
      <c r="B16" s="148" t="s">
        <v>64</v>
      </c>
      <c r="C16" s="396">
        <v>46240.2</v>
      </c>
      <c r="D16" s="402">
        <v>46240.2</v>
      </c>
      <c r="E16" s="403">
        <v>0</v>
      </c>
      <c r="F16" s="399">
        <v>41240.2</v>
      </c>
      <c r="G16" s="402">
        <v>41240.2</v>
      </c>
      <c r="H16" s="404"/>
      <c r="I16" s="396">
        <v>-5000</v>
      </c>
      <c r="J16" s="397">
        <v>-5000</v>
      </c>
      <c r="K16" s="398">
        <v>0</v>
      </c>
      <c r="L16" s="420"/>
    </row>
    <row r="17" spans="1:12" s="1" customFormat="1" ht="30" customHeight="1">
      <c r="A17" s="401" t="s">
        <v>66</v>
      </c>
      <c r="B17" s="148" t="s">
        <v>67</v>
      </c>
      <c r="C17" s="396">
        <v>1496976.72</v>
      </c>
      <c r="D17" s="402">
        <v>1496976.72</v>
      </c>
      <c r="E17" s="403">
        <v>0</v>
      </c>
      <c r="F17" s="399">
        <v>1166976.72</v>
      </c>
      <c r="G17" s="402">
        <v>1166976.72</v>
      </c>
      <c r="H17" s="404"/>
      <c r="I17" s="396">
        <v>-330000</v>
      </c>
      <c r="J17" s="397">
        <v>-330000</v>
      </c>
      <c r="K17" s="398">
        <v>0</v>
      </c>
      <c r="L17" s="420"/>
    </row>
    <row r="18" spans="1:12" s="1" customFormat="1" ht="30" customHeight="1">
      <c r="A18" s="401" t="s">
        <v>68</v>
      </c>
      <c r="B18" s="148" t="s">
        <v>69</v>
      </c>
      <c r="C18" s="396">
        <v>1496976.72</v>
      </c>
      <c r="D18" s="402">
        <v>1496976.72</v>
      </c>
      <c r="E18" s="403">
        <v>0</v>
      </c>
      <c r="F18" s="399">
        <v>1166976.72</v>
      </c>
      <c r="G18" s="402">
        <v>1166976.72</v>
      </c>
      <c r="H18" s="404"/>
      <c r="I18" s="396">
        <v>-330000</v>
      </c>
      <c r="J18" s="397">
        <v>-330000</v>
      </c>
      <c r="K18" s="398">
        <v>0</v>
      </c>
      <c r="L18" s="420"/>
    </row>
    <row r="19" spans="1:12" s="1" customFormat="1" ht="30" customHeight="1">
      <c r="A19" s="401" t="s">
        <v>70</v>
      </c>
      <c r="B19" s="148" t="s">
        <v>71</v>
      </c>
      <c r="C19" s="396">
        <v>751401.96</v>
      </c>
      <c r="D19" s="402">
        <v>751401.96</v>
      </c>
      <c r="E19" s="403">
        <v>0</v>
      </c>
      <c r="F19" s="399">
        <v>671401.96</v>
      </c>
      <c r="G19" s="402">
        <v>671401.96</v>
      </c>
      <c r="H19" s="404"/>
      <c r="I19" s="396">
        <v>-80000</v>
      </c>
      <c r="J19" s="397">
        <v>-80000</v>
      </c>
      <c r="K19" s="398">
        <v>0</v>
      </c>
      <c r="L19" s="420"/>
    </row>
    <row r="20" spans="1:12" s="1" customFormat="1" ht="30" customHeight="1">
      <c r="A20" s="401" t="s">
        <v>72</v>
      </c>
      <c r="B20" s="148" t="s">
        <v>73</v>
      </c>
      <c r="C20" s="396">
        <v>745574.76</v>
      </c>
      <c r="D20" s="402">
        <v>745574.76</v>
      </c>
      <c r="E20" s="403">
        <v>0</v>
      </c>
      <c r="F20" s="399">
        <v>495574.76</v>
      </c>
      <c r="G20" s="402">
        <v>495574.76</v>
      </c>
      <c r="H20" s="404"/>
      <c r="I20" s="396">
        <v>-250000</v>
      </c>
      <c r="J20" s="397">
        <v>-250000</v>
      </c>
      <c r="K20" s="398">
        <v>0</v>
      </c>
      <c r="L20" s="420"/>
    </row>
    <row r="21" spans="1:12" s="1" customFormat="1" ht="30" customHeight="1">
      <c r="A21" s="401" t="s">
        <v>74</v>
      </c>
      <c r="B21" s="148" t="s">
        <v>75</v>
      </c>
      <c r="C21" s="396">
        <v>1573359</v>
      </c>
      <c r="D21" s="402">
        <v>1573359</v>
      </c>
      <c r="E21" s="403">
        <v>0</v>
      </c>
      <c r="F21" s="399">
        <v>1543359</v>
      </c>
      <c r="G21" s="402">
        <v>1543359</v>
      </c>
      <c r="H21" s="404"/>
      <c r="I21" s="396">
        <v>-30000</v>
      </c>
      <c r="J21" s="397">
        <v>-30000</v>
      </c>
      <c r="K21" s="398">
        <v>0</v>
      </c>
      <c r="L21" s="420"/>
    </row>
    <row r="22" spans="1:12" s="1" customFormat="1" ht="30" customHeight="1">
      <c r="A22" s="401" t="s">
        <v>76</v>
      </c>
      <c r="B22" s="148" t="s">
        <v>77</v>
      </c>
      <c r="C22" s="396">
        <v>1573359</v>
      </c>
      <c r="D22" s="402">
        <v>1573359</v>
      </c>
      <c r="E22" s="403">
        <v>0</v>
      </c>
      <c r="F22" s="399">
        <v>1543359</v>
      </c>
      <c r="G22" s="402">
        <v>1543359</v>
      </c>
      <c r="H22" s="404"/>
      <c r="I22" s="407">
        <v>-30000</v>
      </c>
      <c r="J22" s="421">
        <v>-30000</v>
      </c>
      <c r="K22" s="398">
        <v>0</v>
      </c>
      <c r="L22" s="420"/>
    </row>
    <row r="23" spans="1:12" s="1" customFormat="1" ht="30" customHeight="1">
      <c r="A23" s="405" t="s">
        <v>78</v>
      </c>
      <c r="B23" s="406" t="s">
        <v>79</v>
      </c>
      <c r="C23" s="407">
        <v>1573359</v>
      </c>
      <c r="D23" s="408">
        <v>1573359</v>
      </c>
      <c r="E23" s="409">
        <v>0</v>
      </c>
      <c r="F23" s="410">
        <v>1543359</v>
      </c>
      <c r="G23" s="408">
        <v>1543359</v>
      </c>
      <c r="H23" s="411"/>
      <c r="I23" s="407">
        <v>-30000</v>
      </c>
      <c r="J23" s="421">
        <v>-30000</v>
      </c>
      <c r="K23" s="422">
        <v>0</v>
      </c>
      <c r="L23" s="423"/>
    </row>
  </sheetData>
  <sheetProtection/>
  <mergeCells count="9">
    <mergeCell ref="A2:L2"/>
    <mergeCell ref="K3:L3"/>
    <mergeCell ref="C4:E4"/>
    <mergeCell ref="F4:H4"/>
    <mergeCell ref="I4:K4"/>
    <mergeCell ref="A6:B6"/>
    <mergeCell ref="A4:A5"/>
    <mergeCell ref="B4:B5"/>
    <mergeCell ref="L4:L5"/>
  </mergeCells>
  <printOptions horizontalCentered="1"/>
  <pageMargins left="0.20069444444444445" right="0.20069444444444445" top="0.5902777777777778" bottom="0.15694444444444444" header="0.5076388888888889" footer="0.07847222222222222"/>
  <pageSetup fitToHeight="1"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V205"/>
  <sheetViews>
    <sheetView zoomScaleSheetLayoutView="100" workbookViewId="0" topLeftCell="A1">
      <pane xSplit="6" ySplit="7" topLeftCell="L8" activePane="bottomRight" state="frozen"/>
      <selection pane="bottomRight" activeCell="N9" sqref="N9"/>
    </sheetView>
  </sheetViews>
  <sheetFormatPr defaultColWidth="9.33203125" defaultRowHeight="12.75"/>
  <cols>
    <col min="1" max="1" width="6.33203125" style="134" customWidth="1"/>
    <col min="2" max="2" width="4.5" style="134" customWidth="1"/>
    <col min="3" max="3" width="14.33203125" style="239" customWidth="1"/>
    <col min="4" max="4" width="6.33203125" style="134" customWidth="1"/>
    <col min="5" max="5" width="4.5" style="134" customWidth="1"/>
    <col min="6" max="6" width="41.33203125" style="239" customWidth="1"/>
    <col min="7" max="8" width="17.33203125" style="134" customWidth="1"/>
    <col min="9" max="9" width="16" style="134" customWidth="1"/>
    <col min="10" max="12" width="17.33203125" style="134" customWidth="1"/>
    <col min="13" max="18" width="16" style="134" customWidth="1"/>
    <col min="19" max="21" width="15" style="134" customWidth="1"/>
    <col min="22" max="22" width="12.83203125" style="240" customWidth="1"/>
    <col min="23" max="16384" width="9.33203125" style="134" customWidth="1"/>
  </cols>
  <sheetData>
    <row r="1" spans="1:22" s="134" customFormat="1" ht="13.5">
      <c r="A1" s="135" t="s">
        <v>80</v>
      </c>
      <c r="B1" s="135"/>
      <c r="C1" s="239"/>
      <c r="F1" s="239"/>
      <c r="V1" s="240"/>
    </row>
    <row r="2" spans="1:22" s="134" customFormat="1" ht="21">
      <c r="A2" s="241" t="s">
        <v>81</v>
      </c>
      <c r="B2" s="241"/>
      <c r="C2" s="242"/>
      <c r="D2" s="241"/>
      <c r="E2" s="241"/>
      <c r="F2" s="242"/>
      <c r="G2" s="241"/>
      <c r="H2" s="241"/>
      <c r="I2" s="241"/>
      <c r="J2" s="241"/>
      <c r="K2" s="241"/>
      <c r="L2" s="241"/>
      <c r="M2" s="241"/>
      <c r="N2" s="241"/>
      <c r="O2" s="241"/>
      <c r="P2" s="241"/>
      <c r="Q2" s="241"/>
      <c r="R2" s="241"/>
      <c r="S2" s="241"/>
      <c r="T2" s="241"/>
      <c r="U2" s="241"/>
      <c r="V2" s="242"/>
    </row>
    <row r="3" spans="1:22" s="134" customFormat="1" ht="22.5" customHeight="1">
      <c r="A3" s="243"/>
      <c r="B3" s="243"/>
      <c r="C3" s="244"/>
      <c r="D3" s="243"/>
      <c r="E3" s="243"/>
      <c r="F3" s="245"/>
      <c r="G3" s="246"/>
      <c r="H3" s="247"/>
      <c r="I3" s="247"/>
      <c r="J3" s="247"/>
      <c r="K3" s="247"/>
      <c r="L3" s="247"/>
      <c r="M3" s="247"/>
      <c r="N3" s="294"/>
      <c r="O3" s="247"/>
      <c r="P3" s="247"/>
      <c r="Q3" s="247"/>
      <c r="R3" s="247"/>
      <c r="S3" s="247"/>
      <c r="T3" s="247"/>
      <c r="U3" s="320" t="s">
        <v>2</v>
      </c>
      <c r="V3" s="320"/>
    </row>
    <row r="4" spans="1:22" s="236" customFormat="1" ht="30" customHeight="1">
      <c r="A4" s="248" t="s">
        <v>82</v>
      </c>
      <c r="B4" s="249"/>
      <c r="C4" s="249"/>
      <c r="D4" s="249" t="s">
        <v>83</v>
      </c>
      <c r="E4" s="249"/>
      <c r="F4" s="250"/>
      <c r="G4" s="251" t="s">
        <v>7</v>
      </c>
      <c r="H4" s="252"/>
      <c r="I4" s="295"/>
      <c r="J4" s="251" t="s">
        <v>8</v>
      </c>
      <c r="K4" s="252"/>
      <c r="L4" s="295"/>
      <c r="M4" s="296" t="s">
        <v>9</v>
      </c>
      <c r="N4" s="297"/>
      <c r="O4" s="297"/>
      <c r="P4" s="297"/>
      <c r="Q4" s="297"/>
      <c r="R4" s="297"/>
      <c r="S4" s="297"/>
      <c r="T4" s="297"/>
      <c r="U4" s="321"/>
      <c r="V4" s="322" t="s">
        <v>5</v>
      </c>
    </row>
    <row r="5" spans="1:22" s="237" customFormat="1" ht="27" customHeight="1">
      <c r="A5" s="253" t="s">
        <v>41</v>
      </c>
      <c r="B5" s="254"/>
      <c r="C5" s="254" t="s">
        <v>42</v>
      </c>
      <c r="D5" s="254" t="s">
        <v>41</v>
      </c>
      <c r="E5" s="254"/>
      <c r="F5" s="255" t="s">
        <v>42</v>
      </c>
      <c r="G5" s="256" t="s">
        <v>43</v>
      </c>
      <c r="H5" s="257" t="s">
        <v>44</v>
      </c>
      <c r="I5" s="298" t="s">
        <v>45</v>
      </c>
      <c r="J5" s="299" t="s">
        <v>43</v>
      </c>
      <c r="K5" s="300" t="s">
        <v>44</v>
      </c>
      <c r="L5" s="301" t="s">
        <v>45</v>
      </c>
      <c r="M5" s="302" t="s">
        <v>84</v>
      </c>
      <c r="N5" s="303"/>
      <c r="O5" s="304"/>
      <c r="P5" s="302" t="s">
        <v>85</v>
      </c>
      <c r="Q5" s="303"/>
      <c r="R5" s="304"/>
      <c r="S5" s="302" t="s">
        <v>86</v>
      </c>
      <c r="T5" s="303"/>
      <c r="U5" s="304"/>
      <c r="V5" s="323"/>
    </row>
    <row r="6" spans="1:22" s="237" customFormat="1" ht="30" customHeight="1">
      <c r="A6" s="253" t="s">
        <v>87</v>
      </c>
      <c r="B6" s="254" t="s">
        <v>88</v>
      </c>
      <c r="C6" s="254"/>
      <c r="D6" s="254" t="s">
        <v>87</v>
      </c>
      <c r="E6" s="258" t="s">
        <v>88</v>
      </c>
      <c r="F6" s="255"/>
      <c r="G6" s="259"/>
      <c r="H6" s="260"/>
      <c r="I6" s="305"/>
      <c r="J6" s="306"/>
      <c r="K6" s="307"/>
      <c r="L6" s="308"/>
      <c r="M6" s="309" t="s">
        <v>43</v>
      </c>
      <c r="N6" s="310" t="s">
        <v>44</v>
      </c>
      <c r="O6" s="311" t="s">
        <v>45</v>
      </c>
      <c r="P6" s="312" t="s">
        <v>43</v>
      </c>
      <c r="Q6" s="310" t="s">
        <v>44</v>
      </c>
      <c r="R6" s="311" t="s">
        <v>45</v>
      </c>
      <c r="S6" s="309" t="s">
        <v>43</v>
      </c>
      <c r="T6" s="310" t="s">
        <v>44</v>
      </c>
      <c r="U6" s="311" t="s">
        <v>45</v>
      </c>
      <c r="V6" s="323"/>
    </row>
    <row r="7" spans="1:22" s="237" customFormat="1" ht="24" customHeight="1">
      <c r="A7" s="261" t="s">
        <v>43</v>
      </c>
      <c r="B7" s="262"/>
      <c r="C7" s="262"/>
      <c r="D7" s="262"/>
      <c r="E7" s="262"/>
      <c r="F7" s="263"/>
      <c r="G7" s="264">
        <f aca="true" t="shared" si="0" ref="G7:U7">G8+G21+G49+G66+G79+G123+G126+G130+G134+G146+G149+G154+G156</f>
        <v>37648117.940000005</v>
      </c>
      <c r="H7" s="265">
        <f t="shared" si="0"/>
        <v>30988909.130000003</v>
      </c>
      <c r="I7" s="313">
        <f t="shared" si="0"/>
        <v>6659208.8100000005</v>
      </c>
      <c r="J7" s="264">
        <f t="shared" si="0"/>
        <v>45289756.96</v>
      </c>
      <c r="K7" s="265">
        <f t="shared" si="0"/>
        <v>34856048.15</v>
      </c>
      <c r="L7" s="314">
        <f t="shared" si="0"/>
        <v>10433708.81</v>
      </c>
      <c r="M7" s="264">
        <f t="shared" si="0"/>
        <v>7641639.02</v>
      </c>
      <c r="N7" s="265">
        <f t="shared" si="0"/>
        <v>3867139.019999999</v>
      </c>
      <c r="O7" s="314">
        <f t="shared" si="0"/>
        <v>3774500.000000001</v>
      </c>
      <c r="P7" s="315">
        <f t="shared" si="0"/>
        <v>7739538.720000001</v>
      </c>
      <c r="Q7" s="324">
        <f t="shared" si="0"/>
        <v>3965038.7199999993</v>
      </c>
      <c r="R7" s="325">
        <f t="shared" si="0"/>
        <v>3774500.000000001</v>
      </c>
      <c r="S7" s="315">
        <f t="shared" si="0"/>
        <v>-97899.69999999995</v>
      </c>
      <c r="T7" s="324">
        <f t="shared" si="0"/>
        <v>-97899.70000000001</v>
      </c>
      <c r="U7" s="325">
        <f t="shared" si="0"/>
        <v>0</v>
      </c>
      <c r="V7" s="326"/>
    </row>
    <row r="8" spans="1:22" s="238" customFormat="1" ht="24" customHeight="1">
      <c r="A8" s="266">
        <v>501</v>
      </c>
      <c r="B8" s="267"/>
      <c r="C8" s="268" t="s">
        <v>89</v>
      </c>
      <c r="D8" s="267" t="s">
        <v>90</v>
      </c>
      <c r="E8" s="269"/>
      <c r="F8" s="270" t="s">
        <v>91</v>
      </c>
      <c r="G8" s="271">
        <f aca="true" t="shared" si="1" ref="G8:G71">H8+I8</f>
        <v>23447817.200000003</v>
      </c>
      <c r="H8" s="272">
        <f aca="true" t="shared" si="2" ref="H8:L8">SUM(H9:H20)</f>
        <v>23447817.200000003</v>
      </c>
      <c r="I8" s="316">
        <f t="shared" si="2"/>
        <v>0</v>
      </c>
      <c r="J8" s="271">
        <f aca="true" t="shared" si="3" ref="J8:J71">K8+L8</f>
        <v>25380474.200000003</v>
      </c>
      <c r="K8" s="272">
        <f>SUM(K9:K20)</f>
        <v>25365974.200000003</v>
      </c>
      <c r="L8" s="317">
        <f>SUM(L9:L20)</f>
        <v>14500</v>
      </c>
      <c r="M8" s="271">
        <f aca="true" t="shared" si="4" ref="M8:O8">J8-G8</f>
        <v>1932657</v>
      </c>
      <c r="N8" s="272">
        <f t="shared" si="4"/>
        <v>1918157</v>
      </c>
      <c r="O8" s="317">
        <f t="shared" si="4"/>
        <v>14500</v>
      </c>
      <c r="P8" s="271">
        <f aca="true" t="shared" si="5" ref="P8:P71">Q8+R8</f>
        <v>2268776.7</v>
      </c>
      <c r="Q8" s="272">
        <f aca="true" t="shared" si="6" ref="Q8:U8">SUM(Q9:Q20)</f>
        <v>2254276.7</v>
      </c>
      <c r="R8" s="317">
        <f t="shared" si="6"/>
        <v>14500</v>
      </c>
      <c r="S8" s="271">
        <f aca="true" t="shared" si="7" ref="S8:S71">T8+U8</f>
        <v>-336119.7</v>
      </c>
      <c r="T8" s="272">
        <f t="shared" si="6"/>
        <v>-336119.7</v>
      </c>
      <c r="U8" s="317">
        <f t="shared" si="6"/>
        <v>0</v>
      </c>
      <c r="V8" s="327"/>
    </row>
    <row r="9" spans="1:22" s="238" customFormat="1" ht="19.5" customHeight="1">
      <c r="A9" s="273"/>
      <c r="B9" s="274" t="s">
        <v>92</v>
      </c>
      <c r="C9" s="275" t="s">
        <v>93</v>
      </c>
      <c r="D9" s="274"/>
      <c r="E9" s="276" t="s">
        <v>92</v>
      </c>
      <c r="F9" s="277" t="s">
        <v>94</v>
      </c>
      <c r="G9" s="278">
        <f t="shared" si="1"/>
        <v>4746396</v>
      </c>
      <c r="H9" s="279">
        <v>4746396</v>
      </c>
      <c r="I9" s="318"/>
      <c r="J9" s="278">
        <f t="shared" si="3"/>
        <v>4635486</v>
      </c>
      <c r="K9" s="279">
        <f>4746396+T9</f>
        <v>4635486</v>
      </c>
      <c r="L9" s="319"/>
      <c r="M9" s="278">
        <f aca="true" t="shared" si="8" ref="M9:O9">J9-G9</f>
        <v>-110910</v>
      </c>
      <c r="N9" s="279">
        <f t="shared" si="8"/>
        <v>-110910</v>
      </c>
      <c r="O9" s="319">
        <f t="shared" si="8"/>
        <v>0</v>
      </c>
      <c r="P9" s="278">
        <f t="shared" si="5"/>
        <v>0</v>
      </c>
      <c r="Q9" s="279">
        <v>0</v>
      </c>
      <c r="R9" s="319">
        <v>0</v>
      </c>
      <c r="S9" s="278">
        <f t="shared" si="7"/>
        <v>-110910</v>
      </c>
      <c r="T9" s="279">
        <v>-110910</v>
      </c>
      <c r="U9" s="319"/>
      <c r="V9" s="328"/>
    </row>
    <row r="10" spans="1:22" s="238" customFormat="1" ht="19.5" customHeight="1">
      <c r="A10" s="273"/>
      <c r="B10" s="274"/>
      <c r="C10" s="275"/>
      <c r="D10" s="274"/>
      <c r="E10" s="276" t="s">
        <v>95</v>
      </c>
      <c r="F10" s="277" t="s">
        <v>96</v>
      </c>
      <c r="G10" s="278">
        <f t="shared" si="1"/>
        <v>6744948</v>
      </c>
      <c r="H10" s="279">
        <v>6744948</v>
      </c>
      <c r="I10" s="318"/>
      <c r="J10" s="278">
        <f t="shared" si="3"/>
        <v>6554238.3</v>
      </c>
      <c r="K10" s="279">
        <f>6744948+T10</f>
        <v>6539738.3</v>
      </c>
      <c r="L10" s="319">
        <v>14500</v>
      </c>
      <c r="M10" s="278">
        <f aca="true" t="shared" si="9" ref="M10:O10">J10-G10</f>
        <v>-190709.7000000002</v>
      </c>
      <c r="N10" s="279">
        <f t="shared" si="9"/>
        <v>-205209.7000000002</v>
      </c>
      <c r="O10" s="319">
        <f t="shared" si="9"/>
        <v>14500</v>
      </c>
      <c r="P10" s="278">
        <f t="shared" si="5"/>
        <v>14500</v>
      </c>
      <c r="Q10" s="279">
        <v>0</v>
      </c>
      <c r="R10" s="319">
        <v>14500</v>
      </c>
      <c r="S10" s="278">
        <f t="shared" si="7"/>
        <v>-205209.7</v>
      </c>
      <c r="T10" s="279">
        <v>-205209.7</v>
      </c>
      <c r="U10" s="319"/>
      <c r="V10" s="329"/>
    </row>
    <row r="11" spans="1:22" s="238" customFormat="1" ht="19.5" customHeight="1">
      <c r="A11" s="273"/>
      <c r="B11" s="274"/>
      <c r="C11" s="275"/>
      <c r="D11" s="274"/>
      <c r="E11" s="276" t="s">
        <v>97</v>
      </c>
      <c r="F11" s="277" t="s">
        <v>98</v>
      </c>
      <c r="G11" s="278">
        <f t="shared" si="1"/>
        <v>3020293</v>
      </c>
      <c r="H11" s="279">
        <v>3020293</v>
      </c>
      <c r="I11" s="318"/>
      <c r="J11" s="278">
        <f t="shared" si="3"/>
        <v>5184507</v>
      </c>
      <c r="K11" s="279">
        <f>5139507+T11</f>
        <v>5184507</v>
      </c>
      <c r="L11" s="319"/>
      <c r="M11" s="278">
        <f aca="true" t="shared" si="10" ref="M11:O11">J11-G11</f>
        <v>2164214</v>
      </c>
      <c r="N11" s="279">
        <f t="shared" si="10"/>
        <v>2164214</v>
      </c>
      <c r="O11" s="319">
        <f t="shared" si="10"/>
        <v>0</v>
      </c>
      <c r="P11" s="278">
        <f t="shared" si="5"/>
        <v>2119214</v>
      </c>
      <c r="Q11" s="279">
        <v>2119214</v>
      </c>
      <c r="R11" s="319">
        <v>0</v>
      </c>
      <c r="S11" s="278">
        <f t="shared" si="7"/>
        <v>45000</v>
      </c>
      <c r="T11" s="279">
        <v>45000</v>
      </c>
      <c r="U11" s="319"/>
      <c r="V11" s="329"/>
    </row>
    <row r="12" spans="1:22" s="238" customFormat="1" ht="24" customHeight="1">
      <c r="A12" s="273"/>
      <c r="B12" s="276" t="s">
        <v>95</v>
      </c>
      <c r="C12" s="275" t="s">
        <v>99</v>
      </c>
      <c r="D12" s="280"/>
      <c r="E12" s="276" t="s">
        <v>100</v>
      </c>
      <c r="F12" s="281" t="s">
        <v>101</v>
      </c>
      <c r="G12" s="278">
        <f t="shared" si="1"/>
        <v>1633262.4</v>
      </c>
      <c r="H12" s="279">
        <v>1633262.4</v>
      </c>
      <c r="I12" s="318"/>
      <c r="J12" s="278">
        <f t="shared" si="3"/>
        <v>1813262.4</v>
      </c>
      <c r="K12" s="279">
        <f>1633262.4+T12</f>
        <v>1813262.4</v>
      </c>
      <c r="L12" s="319"/>
      <c r="M12" s="278">
        <f aca="true" t="shared" si="11" ref="M12:O12">J12-G12</f>
        <v>180000</v>
      </c>
      <c r="N12" s="279">
        <f t="shared" si="11"/>
        <v>180000</v>
      </c>
      <c r="O12" s="319">
        <f t="shared" si="11"/>
        <v>0</v>
      </c>
      <c r="P12" s="278">
        <f t="shared" si="5"/>
        <v>0</v>
      </c>
      <c r="Q12" s="279">
        <v>0</v>
      </c>
      <c r="R12" s="319">
        <v>0</v>
      </c>
      <c r="S12" s="278">
        <f t="shared" si="7"/>
        <v>180000</v>
      </c>
      <c r="T12" s="279">
        <v>180000</v>
      </c>
      <c r="U12" s="319"/>
      <c r="V12" s="330" t="s">
        <v>102</v>
      </c>
    </row>
    <row r="13" spans="1:22" s="238" customFormat="1" ht="19.5" customHeight="1">
      <c r="A13" s="273"/>
      <c r="B13" s="276"/>
      <c r="C13" s="275"/>
      <c r="D13" s="274"/>
      <c r="E13" s="276" t="s">
        <v>103</v>
      </c>
      <c r="F13" s="277" t="s">
        <v>104</v>
      </c>
      <c r="G13" s="278">
        <f t="shared" si="1"/>
        <v>312569.12</v>
      </c>
      <c r="H13" s="279">
        <v>312569.12</v>
      </c>
      <c r="I13" s="318"/>
      <c r="J13" s="278">
        <f t="shared" si="3"/>
        <v>567631.8200000001</v>
      </c>
      <c r="K13" s="279">
        <f>447631.82+T13</f>
        <v>567631.8200000001</v>
      </c>
      <c r="L13" s="319"/>
      <c r="M13" s="278">
        <f aca="true" t="shared" si="12" ref="M13:O13">J13-G13</f>
        <v>255062.70000000007</v>
      </c>
      <c r="N13" s="279">
        <f t="shared" si="12"/>
        <v>255062.70000000007</v>
      </c>
      <c r="O13" s="319">
        <f t="shared" si="12"/>
        <v>0</v>
      </c>
      <c r="P13" s="278">
        <f t="shared" si="5"/>
        <v>135062.7</v>
      </c>
      <c r="Q13" s="279">
        <v>135062.7</v>
      </c>
      <c r="R13" s="319">
        <v>0</v>
      </c>
      <c r="S13" s="278">
        <f t="shared" si="7"/>
        <v>120000</v>
      </c>
      <c r="T13" s="279">
        <v>120000</v>
      </c>
      <c r="U13" s="319"/>
      <c r="V13" s="330" t="s">
        <v>105</v>
      </c>
    </row>
    <row r="14" spans="1:22" s="238" customFormat="1" ht="19.5" customHeight="1">
      <c r="A14" s="273"/>
      <c r="B14" s="276"/>
      <c r="C14" s="275"/>
      <c r="D14" s="274"/>
      <c r="E14" s="276" t="s">
        <v>106</v>
      </c>
      <c r="F14" s="277" t="s">
        <v>107</v>
      </c>
      <c r="G14" s="278">
        <f t="shared" si="1"/>
        <v>751401.96</v>
      </c>
      <c r="H14" s="279">
        <v>751401.96</v>
      </c>
      <c r="I14" s="318"/>
      <c r="J14" s="278">
        <f t="shared" si="3"/>
        <v>671401.96</v>
      </c>
      <c r="K14" s="279">
        <f>751401.96+T14</f>
        <v>671401.96</v>
      </c>
      <c r="L14" s="319"/>
      <c r="M14" s="278">
        <f aca="true" t="shared" si="13" ref="M14:O14">J14-G14</f>
        <v>-80000</v>
      </c>
      <c r="N14" s="279">
        <f t="shared" si="13"/>
        <v>-80000</v>
      </c>
      <c r="O14" s="319">
        <f t="shared" si="13"/>
        <v>0</v>
      </c>
      <c r="P14" s="278">
        <f t="shared" si="5"/>
        <v>0</v>
      </c>
      <c r="Q14" s="279">
        <v>0</v>
      </c>
      <c r="R14" s="319">
        <v>0</v>
      </c>
      <c r="S14" s="278">
        <f t="shared" si="7"/>
        <v>-80000</v>
      </c>
      <c r="T14" s="279">
        <v>-80000</v>
      </c>
      <c r="U14" s="319"/>
      <c r="V14" s="329"/>
    </row>
    <row r="15" spans="1:22" s="238" customFormat="1" ht="19.5" customHeight="1">
      <c r="A15" s="273"/>
      <c r="B15" s="276"/>
      <c r="C15" s="275"/>
      <c r="D15" s="274"/>
      <c r="E15" s="276" t="s">
        <v>108</v>
      </c>
      <c r="F15" s="277" t="s">
        <v>109</v>
      </c>
      <c r="G15" s="278">
        <f t="shared" si="1"/>
        <v>745574.76</v>
      </c>
      <c r="H15" s="279">
        <v>745574.76</v>
      </c>
      <c r="I15" s="318"/>
      <c r="J15" s="278">
        <f t="shared" si="3"/>
        <v>495574.76</v>
      </c>
      <c r="K15" s="279">
        <f>745574.76+T15</f>
        <v>495574.76</v>
      </c>
      <c r="L15" s="319"/>
      <c r="M15" s="278">
        <f aca="true" t="shared" si="14" ref="M15:O15">J15-G15</f>
        <v>-250000</v>
      </c>
      <c r="N15" s="279">
        <f t="shared" si="14"/>
        <v>-250000</v>
      </c>
      <c r="O15" s="319">
        <f t="shared" si="14"/>
        <v>0</v>
      </c>
      <c r="P15" s="278">
        <f t="shared" si="5"/>
        <v>0</v>
      </c>
      <c r="Q15" s="279">
        <v>0</v>
      </c>
      <c r="R15" s="319">
        <v>0</v>
      </c>
      <c r="S15" s="278">
        <f t="shared" si="7"/>
        <v>-250000</v>
      </c>
      <c r="T15" s="279">
        <v>-250000</v>
      </c>
      <c r="U15" s="319"/>
      <c r="V15" s="329"/>
    </row>
    <row r="16" spans="1:22" s="238" customFormat="1" ht="19.5" customHeight="1">
      <c r="A16" s="273"/>
      <c r="B16" s="276"/>
      <c r="C16" s="275"/>
      <c r="D16" s="274"/>
      <c r="E16" s="276" t="s">
        <v>110</v>
      </c>
      <c r="F16" s="277" t="s">
        <v>111</v>
      </c>
      <c r="G16" s="278">
        <f t="shared" si="1"/>
        <v>158340.2</v>
      </c>
      <c r="H16" s="279">
        <v>158340.2</v>
      </c>
      <c r="I16" s="318"/>
      <c r="J16" s="278">
        <f t="shared" si="3"/>
        <v>153340.2</v>
      </c>
      <c r="K16" s="279">
        <f>158340.2+T16</f>
        <v>153340.2</v>
      </c>
      <c r="L16" s="319"/>
      <c r="M16" s="278">
        <f aca="true" t="shared" si="15" ref="M16:O16">J16-G16</f>
        <v>-5000</v>
      </c>
      <c r="N16" s="279">
        <f t="shared" si="15"/>
        <v>-5000</v>
      </c>
      <c r="O16" s="319">
        <f t="shared" si="15"/>
        <v>0</v>
      </c>
      <c r="P16" s="278">
        <f t="shared" si="5"/>
        <v>0</v>
      </c>
      <c r="Q16" s="279">
        <v>0</v>
      </c>
      <c r="R16" s="319">
        <v>0</v>
      </c>
      <c r="S16" s="278">
        <f t="shared" si="7"/>
        <v>-5000</v>
      </c>
      <c r="T16" s="279">
        <v>-5000</v>
      </c>
      <c r="U16" s="319"/>
      <c r="V16" s="329"/>
    </row>
    <row r="17" spans="1:22" s="238" customFormat="1" ht="19.5" customHeight="1">
      <c r="A17" s="273"/>
      <c r="B17" s="276" t="s">
        <v>97</v>
      </c>
      <c r="C17" s="275" t="s">
        <v>112</v>
      </c>
      <c r="D17" s="274"/>
      <c r="E17" s="276" t="s">
        <v>113</v>
      </c>
      <c r="F17" s="277" t="s">
        <v>112</v>
      </c>
      <c r="G17" s="278">
        <f t="shared" si="1"/>
        <v>1573359</v>
      </c>
      <c r="H17" s="279">
        <v>1573359</v>
      </c>
      <c r="I17" s="318"/>
      <c r="J17" s="278">
        <f t="shared" si="3"/>
        <v>1543359</v>
      </c>
      <c r="K17" s="279">
        <f>1573359+T17</f>
        <v>1543359</v>
      </c>
      <c r="L17" s="319"/>
      <c r="M17" s="278">
        <f aca="true" t="shared" si="16" ref="M17:O17">J17-G17</f>
        <v>-30000</v>
      </c>
      <c r="N17" s="279">
        <f t="shared" si="16"/>
        <v>-30000</v>
      </c>
      <c r="O17" s="319">
        <f t="shared" si="16"/>
        <v>0</v>
      </c>
      <c r="P17" s="278">
        <f t="shared" si="5"/>
        <v>0</v>
      </c>
      <c r="Q17" s="279">
        <v>0</v>
      </c>
      <c r="R17" s="319">
        <v>0</v>
      </c>
      <c r="S17" s="278">
        <f t="shared" si="7"/>
        <v>-30000</v>
      </c>
      <c r="T17" s="279">
        <v>-30000</v>
      </c>
      <c r="U17" s="319"/>
      <c r="V17" s="331"/>
    </row>
    <row r="18" spans="1:22" s="238" customFormat="1" ht="19.5" customHeight="1">
      <c r="A18" s="273"/>
      <c r="B18" s="276">
        <v>99</v>
      </c>
      <c r="C18" s="282" t="s">
        <v>114</v>
      </c>
      <c r="D18" s="280"/>
      <c r="E18" s="276" t="s">
        <v>115</v>
      </c>
      <c r="F18" s="277" t="s">
        <v>116</v>
      </c>
      <c r="G18" s="278">
        <f t="shared" si="1"/>
        <v>660000</v>
      </c>
      <c r="H18" s="279">
        <v>660000</v>
      </c>
      <c r="I18" s="318"/>
      <c r="J18" s="278">
        <f t="shared" si="3"/>
        <v>660000</v>
      </c>
      <c r="K18" s="279">
        <v>660000</v>
      </c>
      <c r="L18" s="319"/>
      <c r="M18" s="278">
        <f aca="true" t="shared" si="17" ref="M18:O18">J18-G18</f>
        <v>0</v>
      </c>
      <c r="N18" s="279">
        <f t="shared" si="17"/>
        <v>0</v>
      </c>
      <c r="O18" s="319">
        <f t="shared" si="17"/>
        <v>0</v>
      </c>
      <c r="P18" s="278">
        <f t="shared" si="5"/>
        <v>0</v>
      </c>
      <c r="Q18" s="279">
        <v>0</v>
      </c>
      <c r="R18" s="319">
        <v>0</v>
      </c>
      <c r="S18" s="278">
        <f t="shared" si="7"/>
        <v>0</v>
      </c>
      <c r="T18" s="279"/>
      <c r="U18" s="319"/>
      <c r="V18" s="331"/>
    </row>
    <row r="19" spans="1:22" s="238" customFormat="1" ht="19.5" customHeight="1" hidden="1">
      <c r="A19" s="273"/>
      <c r="B19" s="276"/>
      <c r="C19" s="282"/>
      <c r="D19" s="280"/>
      <c r="E19" s="276" t="s">
        <v>117</v>
      </c>
      <c r="F19" s="277" t="s">
        <v>118</v>
      </c>
      <c r="G19" s="278">
        <f t="shared" si="1"/>
        <v>0</v>
      </c>
      <c r="H19" s="279"/>
      <c r="I19" s="318"/>
      <c r="J19" s="278">
        <f t="shared" si="3"/>
        <v>0</v>
      </c>
      <c r="K19" s="279"/>
      <c r="L19" s="319"/>
      <c r="M19" s="278">
        <f aca="true" t="shared" si="18" ref="M19:O19">J19-G19</f>
        <v>0</v>
      </c>
      <c r="N19" s="279">
        <f t="shared" si="18"/>
        <v>0</v>
      </c>
      <c r="O19" s="319">
        <f t="shared" si="18"/>
        <v>0</v>
      </c>
      <c r="P19" s="278">
        <f t="shared" si="5"/>
        <v>0</v>
      </c>
      <c r="Q19" s="279">
        <v>0</v>
      </c>
      <c r="R19" s="319">
        <v>0</v>
      </c>
      <c r="S19" s="278">
        <f t="shared" si="7"/>
        <v>0</v>
      </c>
      <c r="T19" s="279"/>
      <c r="U19" s="319"/>
      <c r="V19" s="331"/>
    </row>
    <row r="20" spans="1:22" s="238" customFormat="1" ht="19.5" customHeight="1">
      <c r="A20" s="273"/>
      <c r="B20" s="276"/>
      <c r="C20" s="282"/>
      <c r="D20" s="274"/>
      <c r="E20" s="276" t="s">
        <v>119</v>
      </c>
      <c r="F20" s="277" t="s">
        <v>114</v>
      </c>
      <c r="G20" s="278">
        <f t="shared" si="1"/>
        <v>3101672.76</v>
      </c>
      <c r="H20" s="279">
        <v>3101672.76</v>
      </c>
      <c r="I20" s="318"/>
      <c r="J20" s="278">
        <f t="shared" si="3"/>
        <v>3101672.76</v>
      </c>
      <c r="K20" s="279">
        <v>3101672.76</v>
      </c>
      <c r="L20" s="319"/>
      <c r="M20" s="278">
        <f aca="true" t="shared" si="19" ref="M20:O20">J20-G20</f>
        <v>0</v>
      </c>
      <c r="N20" s="279">
        <f t="shared" si="19"/>
        <v>0</v>
      </c>
      <c r="O20" s="319">
        <f t="shared" si="19"/>
        <v>0</v>
      </c>
      <c r="P20" s="278">
        <f t="shared" si="5"/>
        <v>0</v>
      </c>
      <c r="Q20" s="279">
        <v>0</v>
      </c>
      <c r="R20" s="319">
        <v>0</v>
      </c>
      <c r="S20" s="278">
        <f t="shared" si="7"/>
        <v>0</v>
      </c>
      <c r="T20" s="279"/>
      <c r="U20" s="319"/>
      <c r="V20" s="331"/>
    </row>
    <row r="21" spans="1:22" s="238" customFormat="1" ht="19.5" customHeight="1">
      <c r="A21" s="283">
        <v>502</v>
      </c>
      <c r="B21" s="284"/>
      <c r="C21" s="285" t="s">
        <v>120</v>
      </c>
      <c r="D21" s="284">
        <v>302</v>
      </c>
      <c r="E21" s="286"/>
      <c r="F21" s="287" t="s">
        <v>121</v>
      </c>
      <c r="G21" s="278">
        <f t="shared" si="1"/>
        <v>8933535.68</v>
      </c>
      <c r="H21" s="279">
        <f aca="true" t="shared" si="20" ref="H21:L21">SUM(H22:H48)</f>
        <v>4117244.0100000002</v>
      </c>
      <c r="I21" s="318">
        <f t="shared" si="20"/>
        <v>4816291.67</v>
      </c>
      <c r="J21" s="278">
        <f t="shared" si="3"/>
        <v>10598535.68</v>
      </c>
      <c r="K21" s="279">
        <f>SUM(K22:K48)</f>
        <v>4282244.01</v>
      </c>
      <c r="L21" s="319">
        <f>SUM(L22:L48)</f>
        <v>6316291.670000001</v>
      </c>
      <c r="M21" s="278">
        <f aca="true" t="shared" si="21" ref="M21:O21">J21-G21</f>
        <v>1665000</v>
      </c>
      <c r="N21" s="279">
        <f t="shared" si="21"/>
        <v>164999.99999999953</v>
      </c>
      <c r="O21" s="319">
        <f t="shared" si="21"/>
        <v>1500000.000000001</v>
      </c>
      <c r="P21" s="278">
        <f t="shared" si="5"/>
        <v>2165000.0000000005</v>
      </c>
      <c r="Q21" s="279">
        <v>164999.99999999953</v>
      </c>
      <c r="R21" s="319">
        <v>2000000.000000001</v>
      </c>
      <c r="S21" s="278">
        <f t="shared" si="7"/>
        <v>-500000</v>
      </c>
      <c r="T21" s="279">
        <f>SUM(T22:T48)</f>
        <v>0</v>
      </c>
      <c r="U21" s="319">
        <f>SUM(U22:U48)</f>
        <v>-500000</v>
      </c>
      <c r="V21" s="331"/>
    </row>
    <row r="22" spans="1:22" s="238" customFormat="1" ht="19.5" customHeight="1">
      <c r="A22" s="273"/>
      <c r="B22" s="276" t="s">
        <v>92</v>
      </c>
      <c r="C22" s="275" t="s">
        <v>122</v>
      </c>
      <c r="D22" s="274"/>
      <c r="E22" s="276" t="s">
        <v>92</v>
      </c>
      <c r="F22" s="277" t="s">
        <v>123</v>
      </c>
      <c r="G22" s="278">
        <f t="shared" si="1"/>
        <v>527538.02</v>
      </c>
      <c r="H22" s="279">
        <v>450000</v>
      </c>
      <c r="I22" s="318">
        <v>77538.02</v>
      </c>
      <c r="J22" s="278">
        <f t="shared" si="3"/>
        <v>792538.02</v>
      </c>
      <c r="K22" s="279">
        <f>445000-30000</f>
        <v>415000</v>
      </c>
      <c r="L22" s="319">
        <v>377538.02</v>
      </c>
      <c r="M22" s="278">
        <f aca="true" t="shared" si="22" ref="M22:O22">J22-G22</f>
        <v>265000</v>
      </c>
      <c r="N22" s="279">
        <f t="shared" si="22"/>
        <v>-35000</v>
      </c>
      <c r="O22" s="319">
        <f t="shared" si="22"/>
        <v>300000</v>
      </c>
      <c r="P22" s="278">
        <f t="shared" si="5"/>
        <v>295000</v>
      </c>
      <c r="Q22" s="279">
        <v>-5000</v>
      </c>
      <c r="R22" s="319">
        <v>300000</v>
      </c>
      <c r="S22" s="278">
        <f t="shared" si="7"/>
        <v>-30000</v>
      </c>
      <c r="T22" s="279">
        <v>-30000</v>
      </c>
      <c r="U22" s="319"/>
      <c r="V22" s="332" t="s">
        <v>124</v>
      </c>
    </row>
    <row r="23" spans="1:22" s="238" customFormat="1" ht="19.5" customHeight="1">
      <c r="A23" s="273"/>
      <c r="B23" s="276"/>
      <c r="C23" s="275"/>
      <c r="D23" s="274"/>
      <c r="E23" s="276" t="s">
        <v>95</v>
      </c>
      <c r="F23" s="277" t="s">
        <v>125</v>
      </c>
      <c r="G23" s="278">
        <f t="shared" si="1"/>
        <v>102511</v>
      </c>
      <c r="H23" s="279"/>
      <c r="I23" s="318">
        <v>102511</v>
      </c>
      <c r="J23" s="278">
        <f t="shared" si="3"/>
        <v>132511</v>
      </c>
      <c r="K23" s="279"/>
      <c r="L23" s="319">
        <f>152511-20000</f>
        <v>132511</v>
      </c>
      <c r="M23" s="278">
        <f aca="true" t="shared" si="23" ref="M23:O23">J23-G23</f>
        <v>30000</v>
      </c>
      <c r="N23" s="279">
        <f t="shared" si="23"/>
        <v>0</v>
      </c>
      <c r="O23" s="319">
        <f t="shared" si="23"/>
        <v>30000</v>
      </c>
      <c r="P23" s="278">
        <f t="shared" si="5"/>
        <v>50000</v>
      </c>
      <c r="Q23" s="279">
        <v>0</v>
      </c>
      <c r="R23" s="319">
        <v>50000</v>
      </c>
      <c r="S23" s="278">
        <f t="shared" si="7"/>
        <v>-20000</v>
      </c>
      <c r="T23" s="279"/>
      <c r="U23" s="319">
        <v>-20000</v>
      </c>
      <c r="V23" s="332" t="s">
        <v>126</v>
      </c>
    </row>
    <row r="24" spans="1:22" s="238" customFormat="1" ht="19.5" customHeight="1" hidden="1">
      <c r="A24" s="273"/>
      <c r="B24" s="276"/>
      <c r="C24" s="275"/>
      <c r="D24" s="274"/>
      <c r="E24" s="276" t="s">
        <v>127</v>
      </c>
      <c r="F24" s="277" t="s">
        <v>128</v>
      </c>
      <c r="G24" s="278">
        <f t="shared" si="1"/>
        <v>0</v>
      </c>
      <c r="H24" s="279"/>
      <c r="I24" s="318"/>
      <c r="J24" s="278">
        <f t="shared" si="3"/>
        <v>0</v>
      </c>
      <c r="K24" s="279"/>
      <c r="L24" s="319"/>
      <c r="M24" s="278">
        <f aca="true" t="shared" si="24" ref="M24:O24">J24-G24</f>
        <v>0</v>
      </c>
      <c r="N24" s="279">
        <f t="shared" si="24"/>
        <v>0</v>
      </c>
      <c r="O24" s="319">
        <f t="shared" si="24"/>
        <v>0</v>
      </c>
      <c r="P24" s="278">
        <f t="shared" si="5"/>
        <v>0</v>
      </c>
      <c r="Q24" s="279">
        <v>0</v>
      </c>
      <c r="R24" s="319">
        <v>0</v>
      </c>
      <c r="S24" s="278">
        <f t="shared" si="7"/>
        <v>0</v>
      </c>
      <c r="T24" s="279"/>
      <c r="U24" s="319"/>
      <c r="V24" s="331"/>
    </row>
    <row r="25" spans="1:22" s="238" customFormat="1" ht="19.5" customHeight="1">
      <c r="A25" s="273"/>
      <c r="B25" s="276"/>
      <c r="C25" s="275"/>
      <c r="D25" s="274"/>
      <c r="E25" s="276" t="s">
        <v>129</v>
      </c>
      <c r="F25" s="277" t="s">
        <v>130</v>
      </c>
      <c r="G25" s="278">
        <f t="shared" si="1"/>
        <v>45000</v>
      </c>
      <c r="H25" s="279">
        <v>45000</v>
      </c>
      <c r="I25" s="318"/>
      <c r="J25" s="278">
        <f t="shared" si="3"/>
        <v>65000</v>
      </c>
      <c r="K25" s="279">
        <v>45000</v>
      </c>
      <c r="L25" s="319">
        <v>20000</v>
      </c>
      <c r="M25" s="278">
        <f aca="true" t="shared" si="25" ref="M25:O25">J25-G25</f>
        <v>20000</v>
      </c>
      <c r="N25" s="279">
        <f t="shared" si="25"/>
        <v>0</v>
      </c>
      <c r="O25" s="319">
        <f t="shared" si="25"/>
        <v>20000</v>
      </c>
      <c r="P25" s="278">
        <f t="shared" si="5"/>
        <v>20000</v>
      </c>
      <c r="Q25" s="279">
        <v>0</v>
      </c>
      <c r="R25" s="319">
        <v>20000</v>
      </c>
      <c r="S25" s="278">
        <f t="shared" si="7"/>
        <v>0</v>
      </c>
      <c r="T25" s="279"/>
      <c r="U25" s="319"/>
      <c r="V25" s="331"/>
    </row>
    <row r="26" spans="1:22" s="238" customFormat="1" ht="22.5" customHeight="1">
      <c r="A26" s="273"/>
      <c r="B26" s="276"/>
      <c r="C26" s="275"/>
      <c r="D26" s="284"/>
      <c r="E26" s="276" t="s">
        <v>115</v>
      </c>
      <c r="F26" s="277" t="s">
        <v>131</v>
      </c>
      <c r="G26" s="278">
        <f t="shared" si="1"/>
        <v>500000</v>
      </c>
      <c r="H26" s="279">
        <v>500000</v>
      </c>
      <c r="I26" s="318"/>
      <c r="J26" s="278">
        <f t="shared" si="3"/>
        <v>585000</v>
      </c>
      <c r="K26" s="279">
        <f>500000-35000-80000</f>
        <v>385000</v>
      </c>
      <c r="L26" s="319">
        <v>200000</v>
      </c>
      <c r="M26" s="278">
        <f aca="true" t="shared" si="26" ref="M26:O26">J26-G26</f>
        <v>85000</v>
      </c>
      <c r="N26" s="279">
        <f t="shared" si="26"/>
        <v>-115000</v>
      </c>
      <c r="O26" s="319">
        <f t="shared" si="26"/>
        <v>200000</v>
      </c>
      <c r="P26" s="278">
        <f t="shared" si="5"/>
        <v>200000</v>
      </c>
      <c r="Q26" s="279">
        <v>0</v>
      </c>
      <c r="R26" s="319">
        <v>200000</v>
      </c>
      <c r="S26" s="278">
        <f t="shared" si="7"/>
        <v>-103000</v>
      </c>
      <c r="T26" s="279">
        <f>-35000-68000</f>
        <v>-103000</v>
      </c>
      <c r="U26" s="319"/>
      <c r="V26" s="332" t="s">
        <v>132</v>
      </c>
    </row>
    <row r="27" spans="1:22" s="238" customFormat="1" ht="19.5" customHeight="1">
      <c r="A27" s="273"/>
      <c r="B27" s="276"/>
      <c r="C27" s="275"/>
      <c r="D27" s="274"/>
      <c r="E27" s="276" t="s">
        <v>133</v>
      </c>
      <c r="F27" s="277" t="s">
        <v>134</v>
      </c>
      <c r="G27" s="278">
        <f t="shared" si="1"/>
        <v>323332.8</v>
      </c>
      <c r="H27" s="279">
        <v>10000</v>
      </c>
      <c r="I27" s="318">
        <v>313332.8</v>
      </c>
      <c r="J27" s="278">
        <f t="shared" si="3"/>
        <v>333332.8</v>
      </c>
      <c r="K27" s="279">
        <v>10000</v>
      </c>
      <c r="L27" s="319">
        <f>393332.8-70000</f>
        <v>323332.8</v>
      </c>
      <c r="M27" s="278">
        <f aca="true" t="shared" si="27" ref="M27:O27">J27-G27</f>
        <v>10000</v>
      </c>
      <c r="N27" s="279">
        <f t="shared" si="27"/>
        <v>0</v>
      </c>
      <c r="O27" s="319">
        <f t="shared" si="27"/>
        <v>10000</v>
      </c>
      <c r="P27" s="278">
        <f t="shared" si="5"/>
        <v>80000</v>
      </c>
      <c r="Q27" s="279">
        <v>0</v>
      </c>
      <c r="R27" s="319">
        <v>80000</v>
      </c>
      <c r="S27" s="278">
        <f t="shared" si="7"/>
        <v>-70000</v>
      </c>
      <c r="T27" s="279"/>
      <c r="U27" s="319">
        <v>-70000</v>
      </c>
      <c r="V27" s="332" t="s">
        <v>126</v>
      </c>
    </row>
    <row r="28" spans="1:22" s="238" customFormat="1" ht="19.5" customHeight="1" hidden="1">
      <c r="A28" s="273"/>
      <c r="B28" s="276"/>
      <c r="C28" s="275"/>
      <c r="D28" s="274"/>
      <c r="E28" s="276" t="s">
        <v>100</v>
      </c>
      <c r="F28" s="277" t="s">
        <v>135</v>
      </c>
      <c r="G28" s="278">
        <f t="shared" si="1"/>
        <v>0</v>
      </c>
      <c r="H28" s="279"/>
      <c r="I28" s="318"/>
      <c r="J28" s="278">
        <f t="shared" si="3"/>
        <v>0</v>
      </c>
      <c r="K28" s="279"/>
      <c r="L28" s="319"/>
      <c r="M28" s="278">
        <f aca="true" t="shared" si="28" ref="M28:O28">J28-G28</f>
        <v>0</v>
      </c>
      <c r="N28" s="279">
        <f t="shared" si="28"/>
        <v>0</v>
      </c>
      <c r="O28" s="319">
        <f t="shared" si="28"/>
        <v>0</v>
      </c>
      <c r="P28" s="278">
        <f t="shared" si="5"/>
        <v>0</v>
      </c>
      <c r="Q28" s="279">
        <v>0</v>
      </c>
      <c r="R28" s="319">
        <v>0</v>
      </c>
      <c r="S28" s="278">
        <f t="shared" si="7"/>
        <v>0</v>
      </c>
      <c r="T28" s="279"/>
      <c r="U28" s="319"/>
      <c r="V28" s="331"/>
    </row>
    <row r="29" spans="1:22" s="238" customFormat="1" ht="19.5" customHeight="1">
      <c r="A29" s="273"/>
      <c r="B29" s="276"/>
      <c r="C29" s="275"/>
      <c r="D29" s="274"/>
      <c r="E29" s="276" t="s">
        <v>103</v>
      </c>
      <c r="F29" s="277" t="s">
        <v>136</v>
      </c>
      <c r="G29" s="278">
        <f t="shared" si="1"/>
        <v>170000</v>
      </c>
      <c r="H29" s="279">
        <v>170000</v>
      </c>
      <c r="I29" s="318"/>
      <c r="J29" s="278">
        <f t="shared" si="3"/>
        <v>170000</v>
      </c>
      <c r="K29" s="279">
        <v>170000</v>
      </c>
      <c r="L29" s="319"/>
      <c r="M29" s="278">
        <f aca="true" t="shared" si="29" ref="M29:O29">J29-G29</f>
        <v>0</v>
      </c>
      <c r="N29" s="279">
        <f t="shared" si="29"/>
        <v>0</v>
      </c>
      <c r="O29" s="319">
        <f t="shared" si="29"/>
        <v>0</v>
      </c>
      <c r="P29" s="278">
        <f t="shared" si="5"/>
        <v>0</v>
      </c>
      <c r="Q29" s="279">
        <v>0</v>
      </c>
      <c r="R29" s="319">
        <v>0</v>
      </c>
      <c r="S29" s="278">
        <f t="shared" si="7"/>
        <v>0</v>
      </c>
      <c r="T29" s="279"/>
      <c r="U29" s="319"/>
      <c r="V29" s="331"/>
    </row>
    <row r="30" spans="1:22" s="238" customFormat="1" ht="19.5" customHeight="1">
      <c r="A30" s="273"/>
      <c r="B30" s="276"/>
      <c r="C30" s="275"/>
      <c r="D30" s="274"/>
      <c r="E30" s="276" t="s">
        <v>108</v>
      </c>
      <c r="F30" s="277" t="s">
        <v>137</v>
      </c>
      <c r="G30" s="278">
        <f t="shared" si="1"/>
        <v>796214</v>
      </c>
      <c r="H30" s="279">
        <v>20000</v>
      </c>
      <c r="I30" s="318">
        <v>776214</v>
      </c>
      <c r="J30" s="278">
        <f t="shared" si="3"/>
        <v>1131214</v>
      </c>
      <c r="K30" s="279">
        <f>20000+35000</f>
        <v>55000</v>
      </c>
      <c r="L30" s="319">
        <f>1156214-80000</f>
        <v>1076214</v>
      </c>
      <c r="M30" s="278">
        <f aca="true" t="shared" si="30" ref="M30:O30">J30-G30</f>
        <v>335000</v>
      </c>
      <c r="N30" s="279">
        <f t="shared" si="30"/>
        <v>35000</v>
      </c>
      <c r="O30" s="319">
        <f t="shared" si="30"/>
        <v>300000</v>
      </c>
      <c r="P30" s="278">
        <f t="shared" si="5"/>
        <v>380000</v>
      </c>
      <c r="Q30" s="279">
        <v>0</v>
      </c>
      <c r="R30" s="319">
        <v>380000</v>
      </c>
      <c r="S30" s="278">
        <f t="shared" si="7"/>
        <v>-45000</v>
      </c>
      <c r="T30" s="279">
        <v>35000</v>
      </c>
      <c r="U30" s="319">
        <v>-80000</v>
      </c>
      <c r="V30" s="332" t="s">
        <v>138</v>
      </c>
    </row>
    <row r="31" spans="1:22" s="238" customFormat="1" ht="19.5" customHeight="1">
      <c r="A31" s="273"/>
      <c r="B31" s="276"/>
      <c r="C31" s="275"/>
      <c r="D31" s="274"/>
      <c r="E31" s="276" t="s">
        <v>117</v>
      </c>
      <c r="F31" s="277" t="s">
        <v>139</v>
      </c>
      <c r="G31" s="278">
        <f t="shared" si="1"/>
        <v>765751.99</v>
      </c>
      <c r="H31" s="279">
        <v>56000</v>
      </c>
      <c r="I31" s="318">
        <v>709751.99</v>
      </c>
      <c r="J31" s="278">
        <f t="shared" si="3"/>
        <v>765751.99</v>
      </c>
      <c r="K31" s="279">
        <v>56000</v>
      </c>
      <c r="L31" s="319">
        <f>909751.99-200000</f>
        <v>709751.99</v>
      </c>
      <c r="M31" s="278">
        <f aca="true" t="shared" si="31" ref="M31:O31">J31-G31</f>
        <v>0</v>
      </c>
      <c r="N31" s="279">
        <f t="shared" si="31"/>
        <v>0</v>
      </c>
      <c r="O31" s="319">
        <f t="shared" si="31"/>
        <v>0</v>
      </c>
      <c r="P31" s="278">
        <f t="shared" si="5"/>
        <v>200000</v>
      </c>
      <c r="Q31" s="279">
        <v>0</v>
      </c>
      <c r="R31" s="319">
        <v>200000</v>
      </c>
      <c r="S31" s="278">
        <f t="shared" si="7"/>
        <v>-200000</v>
      </c>
      <c r="T31" s="279"/>
      <c r="U31" s="319">
        <v>-200000</v>
      </c>
      <c r="V31" s="332" t="s">
        <v>140</v>
      </c>
    </row>
    <row r="32" spans="1:22" s="238" customFormat="1" ht="19.5" customHeight="1">
      <c r="A32" s="273"/>
      <c r="B32" s="276"/>
      <c r="C32" s="275"/>
      <c r="D32" s="274"/>
      <c r="E32" s="276" t="s">
        <v>141</v>
      </c>
      <c r="F32" s="277" t="s">
        <v>142</v>
      </c>
      <c r="G32" s="278">
        <f t="shared" si="1"/>
        <v>289235.84</v>
      </c>
      <c r="H32" s="279">
        <v>289235.84</v>
      </c>
      <c r="I32" s="318"/>
      <c r="J32" s="278">
        <f t="shared" si="3"/>
        <v>289235.83999999997</v>
      </c>
      <c r="K32" s="279">
        <v>289235.83999999997</v>
      </c>
      <c r="L32" s="319"/>
      <c r="M32" s="278">
        <f aca="true" t="shared" si="32" ref="M32:O32">J32-G32</f>
        <v>0</v>
      </c>
      <c r="N32" s="279">
        <f t="shared" si="32"/>
        <v>0</v>
      </c>
      <c r="O32" s="319">
        <f t="shared" si="32"/>
        <v>0</v>
      </c>
      <c r="P32" s="278">
        <f t="shared" si="5"/>
        <v>0</v>
      </c>
      <c r="Q32" s="333">
        <v>0</v>
      </c>
      <c r="R32" s="334">
        <v>0</v>
      </c>
      <c r="S32" s="278">
        <f t="shared" si="7"/>
        <v>0</v>
      </c>
      <c r="T32" s="333"/>
      <c r="U32" s="334"/>
      <c r="V32" s="331"/>
    </row>
    <row r="33" spans="1:22" s="238" customFormat="1" ht="19.5" customHeight="1">
      <c r="A33" s="273"/>
      <c r="B33" s="276"/>
      <c r="C33" s="275"/>
      <c r="D33" s="274"/>
      <c r="E33" s="276" t="s">
        <v>143</v>
      </c>
      <c r="F33" s="277" t="s">
        <v>144</v>
      </c>
      <c r="G33" s="278">
        <f t="shared" si="1"/>
        <v>186284.52</v>
      </c>
      <c r="H33" s="279">
        <v>186284.52</v>
      </c>
      <c r="I33" s="318"/>
      <c r="J33" s="278">
        <f t="shared" si="3"/>
        <v>186284.52</v>
      </c>
      <c r="K33" s="279">
        <v>186284.52</v>
      </c>
      <c r="L33" s="319"/>
      <c r="M33" s="278">
        <f aca="true" t="shared" si="33" ref="M33:O33">J33-G33</f>
        <v>0</v>
      </c>
      <c r="N33" s="279">
        <f t="shared" si="33"/>
        <v>0</v>
      </c>
      <c r="O33" s="319">
        <f t="shared" si="33"/>
        <v>0</v>
      </c>
      <c r="P33" s="278">
        <f t="shared" si="5"/>
        <v>0</v>
      </c>
      <c r="Q33" s="333">
        <v>0</v>
      </c>
      <c r="R33" s="334">
        <v>0</v>
      </c>
      <c r="S33" s="278">
        <f t="shared" si="7"/>
        <v>0</v>
      </c>
      <c r="T33" s="333"/>
      <c r="U33" s="334"/>
      <c r="V33" s="331"/>
    </row>
    <row r="34" spans="1:22" s="238" customFormat="1" ht="19.5" customHeight="1">
      <c r="A34" s="273"/>
      <c r="B34" s="276"/>
      <c r="C34" s="275"/>
      <c r="D34" s="274"/>
      <c r="E34" s="276" t="s">
        <v>145</v>
      </c>
      <c r="F34" s="277" t="s">
        <v>146</v>
      </c>
      <c r="G34" s="278">
        <f t="shared" si="1"/>
        <v>999200</v>
      </c>
      <c r="H34" s="279">
        <v>949200</v>
      </c>
      <c r="I34" s="318">
        <v>50000</v>
      </c>
      <c r="J34" s="278">
        <f t="shared" si="3"/>
        <v>1299200</v>
      </c>
      <c r="K34" s="279">
        <v>949200</v>
      </c>
      <c r="L34" s="319">
        <v>350000</v>
      </c>
      <c r="M34" s="278">
        <f aca="true" t="shared" si="34" ref="M34:O34">J34-G34</f>
        <v>300000</v>
      </c>
      <c r="N34" s="279">
        <f t="shared" si="34"/>
        <v>0</v>
      </c>
      <c r="O34" s="319">
        <f t="shared" si="34"/>
        <v>300000</v>
      </c>
      <c r="P34" s="278">
        <f t="shared" si="5"/>
        <v>300000</v>
      </c>
      <c r="Q34" s="333">
        <v>0</v>
      </c>
      <c r="R34" s="319">
        <v>300000</v>
      </c>
      <c r="S34" s="278">
        <f t="shared" si="7"/>
        <v>0</v>
      </c>
      <c r="T34" s="333"/>
      <c r="U34" s="319"/>
      <c r="V34" s="331"/>
    </row>
    <row r="35" spans="1:22" s="238" customFormat="1" ht="19.5" customHeight="1" hidden="1">
      <c r="A35" s="273"/>
      <c r="B35" s="276"/>
      <c r="C35" s="275"/>
      <c r="D35" s="274"/>
      <c r="E35" s="276" t="s">
        <v>147</v>
      </c>
      <c r="F35" s="277" t="s">
        <v>148</v>
      </c>
      <c r="G35" s="278">
        <f t="shared" si="1"/>
        <v>0</v>
      </c>
      <c r="H35" s="279"/>
      <c r="I35" s="318"/>
      <c r="J35" s="278">
        <f t="shared" si="3"/>
        <v>0</v>
      </c>
      <c r="K35" s="279"/>
      <c r="L35" s="319"/>
      <c r="M35" s="278">
        <f aca="true" t="shared" si="35" ref="M35:O35">J35-G35</f>
        <v>0</v>
      </c>
      <c r="N35" s="279">
        <f t="shared" si="35"/>
        <v>0</v>
      </c>
      <c r="O35" s="319">
        <f t="shared" si="35"/>
        <v>0</v>
      </c>
      <c r="P35" s="278">
        <f t="shared" si="5"/>
        <v>0</v>
      </c>
      <c r="Q35" s="333">
        <v>0</v>
      </c>
      <c r="R35" s="319">
        <v>0</v>
      </c>
      <c r="S35" s="278">
        <f t="shared" si="7"/>
        <v>0</v>
      </c>
      <c r="T35" s="333"/>
      <c r="U35" s="319"/>
      <c r="V35" s="331"/>
    </row>
    <row r="36" spans="1:22" s="238" customFormat="1" ht="24" customHeight="1">
      <c r="A36" s="273"/>
      <c r="B36" s="276" t="s">
        <v>95</v>
      </c>
      <c r="C36" s="275" t="s">
        <v>149</v>
      </c>
      <c r="D36" s="274"/>
      <c r="E36" s="276" t="s">
        <v>150</v>
      </c>
      <c r="F36" s="277" t="s">
        <v>149</v>
      </c>
      <c r="G36" s="278">
        <f t="shared" si="1"/>
        <v>35160</v>
      </c>
      <c r="H36" s="279"/>
      <c r="I36" s="318">
        <v>35160</v>
      </c>
      <c r="J36" s="278">
        <f t="shared" si="3"/>
        <v>125160</v>
      </c>
      <c r="K36" s="279"/>
      <c r="L36" s="319">
        <f>35160+90000</f>
        <v>125160</v>
      </c>
      <c r="M36" s="278">
        <f aca="true" t="shared" si="36" ref="M36:O36">J36-G36</f>
        <v>90000</v>
      </c>
      <c r="N36" s="279">
        <f t="shared" si="36"/>
        <v>0</v>
      </c>
      <c r="O36" s="319">
        <f t="shared" si="36"/>
        <v>90000</v>
      </c>
      <c r="P36" s="278">
        <f t="shared" si="5"/>
        <v>0</v>
      </c>
      <c r="Q36" s="279">
        <v>0</v>
      </c>
      <c r="R36" s="319">
        <v>0</v>
      </c>
      <c r="S36" s="278">
        <f t="shared" si="7"/>
        <v>90000</v>
      </c>
      <c r="T36" s="279"/>
      <c r="U36" s="319">
        <v>90000</v>
      </c>
      <c r="V36" s="332" t="s">
        <v>151</v>
      </c>
    </row>
    <row r="37" spans="1:22" s="238" customFormat="1" ht="19.5" customHeight="1">
      <c r="A37" s="273"/>
      <c r="B37" s="276" t="s">
        <v>97</v>
      </c>
      <c r="C37" s="275" t="s">
        <v>152</v>
      </c>
      <c r="D37" s="274"/>
      <c r="E37" s="276" t="s">
        <v>153</v>
      </c>
      <c r="F37" s="277" t="s">
        <v>152</v>
      </c>
      <c r="G37" s="278">
        <f t="shared" si="1"/>
        <v>264152</v>
      </c>
      <c r="H37" s="279"/>
      <c r="I37" s="318">
        <v>264152</v>
      </c>
      <c r="J37" s="278">
        <f t="shared" si="3"/>
        <v>224152</v>
      </c>
      <c r="K37" s="279"/>
      <c r="L37" s="319">
        <f>284152-60000</f>
        <v>224152</v>
      </c>
      <c r="M37" s="278">
        <f aca="true" t="shared" si="37" ref="M37:O37">J37-G37</f>
        <v>-40000</v>
      </c>
      <c r="N37" s="279">
        <f t="shared" si="37"/>
        <v>0</v>
      </c>
      <c r="O37" s="319">
        <f t="shared" si="37"/>
        <v>-40000</v>
      </c>
      <c r="P37" s="278">
        <f t="shared" si="5"/>
        <v>20000</v>
      </c>
      <c r="Q37" s="279">
        <v>0</v>
      </c>
      <c r="R37" s="319">
        <v>20000</v>
      </c>
      <c r="S37" s="278">
        <f t="shared" si="7"/>
        <v>-60000</v>
      </c>
      <c r="T37" s="279"/>
      <c r="U37" s="319">
        <f>-60000</f>
        <v>-60000</v>
      </c>
      <c r="V37" s="332" t="s">
        <v>154</v>
      </c>
    </row>
    <row r="38" spans="1:22" s="238" customFormat="1" ht="19.5" customHeight="1" hidden="1">
      <c r="A38" s="273"/>
      <c r="B38" s="276" t="s">
        <v>127</v>
      </c>
      <c r="C38" s="275" t="s">
        <v>155</v>
      </c>
      <c r="D38" s="284"/>
      <c r="E38" s="276" t="s">
        <v>156</v>
      </c>
      <c r="F38" s="277" t="s">
        <v>157</v>
      </c>
      <c r="G38" s="278">
        <f t="shared" si="1"/>
        <v>0</v>
      </c>
      <c r="H38" s="279"/>
      <c r="I38" s="318"/>
      <c r="J38" s="278">
        <f t="shared" si="3"/>
        <v>0</v>
      </c>
      <c r="K38" s="279"/>
      <c r="L38" s="319"/>
      <c r="M38" s="278">
        <f aca="true" t="shared" si="38" ref="M38:O38">J38-G38</f>
        <v>0</v>
      </c>
      <c r="N38" s="279">
        <f t="shared" si="38"/>
        <v>0</v>
      </c>
      <c r="O38" s="319">
        <f t="shared" si="38"/>
        <v>0</v>
      </c>
      <c r="P38" s="278">
        <f t="shared" si="5"/>
        <v>0</v>
      </c>
      <c r="Q38" s="279">
        <v>0</v>
      </c>
      <c r="R38" s="319">
        <v>0</v>
      </c>
      <c r="S38" s="278">
        <f t="shared" si="7"/>
        <v>0</v>
      </c>
      <c r="T38" s="279"/>
      <c r="U38" s="319"/>
      <c r="V38" s="331"/>
    </row>
    <row r="39" spans="1:22" s="238" customFormat="1" ht="19.5" customHeight="1">
      <c r="A39" s="273"/>
      <c r="B39" s="276"/>
      <c r="C39" s="275"/>
      <c r="D39" s="274"/>
      <c r="E39" s="276" t="s">
        <v>158</v>
      </c>
      <c r="F39" s="277" t="s">
        <v>159</v>
      </c>
      <c r="G39" s="278">
        <f t="shared" si="1"/>
        <v>398128</v>
      </c>
      <c r="H39" s="279"/>
      <c r="I39" s="318">
        <v>398128</v>
      </c>
      <c r="J39" s="278">
        <f t="shared" si="3"/>
        <v>448128</v>
      </c>
      <c r="K39" s="279"/>
      <c r="L39" s="319">
        <v>448128</v>
      </c>
      <c r="M39" s="278">
        <f aca="true" t="shared" si="39" ref="M39:O39">J39-G39</f>
        <v>50000</v>
      </c>
      <c r="N39" s="279">
        <f t="shared" si="39"/>
        <v>0</v>
      </c>
      <c r="O39" s="319">
        <f t="shared" si="39"/>
        <v>50000</v>
      </c>
      <c r="P39" s="278">
        <f t="shared" si="5"/>
        <v>50000</v>
      </c>
      <c r="Q39" s="279">
        <v>0</v>
      </c>
      <c r="R39" s="319">
        <v>50000</v>
      </c>
      <c r="S39" s="278">
        <f t="shared" si="7"/>
        <v>0</v>
      </c>
      <c r="T39" s="279"/>
      <c r="U39" s="319"/>
      <c r="V39" s="331"/>
    </row>
    <row r="40" spans="1:22" s="238" customFormat="1" ht="19.5" customHeight="1" hidden="1">
      <c r="A40" s="273"/>
      <c r="B40" s="276"/>
      <c r="C40" s="275"/>
      <c r="D40" s="274"/>
      <c r="E40" s="276" t="s">
        <v>160</v>
      </c>
      <c r="F40" s="277" t="s">
        <v>161</v>
      </c>
      <c r="G40" s="278">
        <f t="shared" si="1"/>
        <v>0</v>
      </c>
      <c r="H40" s="279"/>
      <c r="I40" s="318"/>
      <c r="J40" s="278">
        <f t="shared" si="3"/>
        <v>0</v>
      </c>
      <c r="K40" s="279"/>
      <c r="L40" s="319"/>
      <c r="M40" s="278">
        <f aca="true" t="shared" si="40" ref="M40:O40">J40-G40</f>
        <v>0</v>
      </c>
      <c r="N40" s="279">
        <f t="shared" si="40"/>
        <v>0</v>
      </c>
      <c r="O40" s="319">
        <f t="shared" si="40"/>
        <v>0</v>
      </c>
      <c r="P40" s="278">
        <f t="shared" si="5"/>
        <v>0</v>
      </c>
      <c r="Q40" s="279">
        <v>0</v>
      </c>
      <c r="R40" s="319">
        <v>0</v>
      </c>
      <c r="S40" s="278">
        <f t="shared" si="7"/>
        <v>0</v>
      </c>
      <c r="T40" s="279"/>
      <c r="U40" s="319"/>
      <c r="V40" s="331"/>
    </row>
    <row r="41" spans="1:22" s="238" customFormat="1" ht="19.5" customHeight="1" hidden="1">
      <c r="A41" s="273"/>
      <c r="B41" s="276" t="s">
        <v>129</v>
      </c>
      <c r="C41" s="275" t="s">
        <v>162</v>
      </c>
      <c r="D41" s="280"/>
      <c r="E41" s="276" t="s">
        <v>97</v>
      </c>
      <c r="F41" s="277" t="s">
        <v>163</v>
      </c>
      <c r="G41" s="278">
        <f t="shared" si="1"/>
        <v>0</v>
      </c>
      <c r="H41" s="279"/>
      <c r="I41" s="318"/>
      <c r="J41" s="278">
        <f t="shared" si="3"/>
        <v>0</v>
      </c>
      <c r="K41" s="279"/>
      <c r="L41" s="319"/>
      <c r="M41" s="278">
        <f aca="true" t="shared" si="41" ref="M41:O41">J41-G41</f>
        <v>0</v>
      </c>
      <c r="N41" s="279">
        <f t="shared" si="41"/>
        <v>0</v>
      </c>
      <c r="O41" s="319">
        <f t="shared" si="41"/>
        <v>0</v>
      </c>
      <c r="P41" s="278">
        <f t="shared" si="5"/>
        <v>0</v>
      </c>
      <c r="Q41" s="279">
        <v>0</v>
      </c>
      <c r="R41" s="319">
        <v>0</v>
      </c>
      <c r="S41" s="278">
        <f t="shared" si="7"/>
        <v>0</v>
      </c>
      <c r="T41" s="279"/>
      <c r="U41" s="319"/>
      <c r="V41" s="331"/>
    </row>
    <row r="42" spans="1:22" s="238" customFormat="1" ht="19.5" customHeight="1">
      <c r="A42" s="273"/>
      <c r="B42" s="276"/>
      <c r="C42" s="275"/>
      <c r="D42" s="274"/>
      <c r="E42" s="276" t="s">
        <v>164</v>
      </c>
      <c r="F42" s="277" t="s">
        <v>165</v>
      </c>
      <c r="G42" s="278">
        <f t="shared" si="1"/>
        <v>1519000</v>
      </c>
      <c r="H42" s="279">
        <v>650000</v>
      </c>
      <c r="I42" s="318">
        <v>869000</v>
      </c>
      <c r="J42" s="278">
        <f t="shared" si="3"/>
        <v>1709000</v>
      </c>
      <c r="K42" s="279">
        <f>860000+80000</f>
        <v>940000</v>
      </c>
      <c r="L42" s="319">
        <f>869000-100000</f>
        <v>769000</v>
      </c>
      <c r="M42" s="278">
        <f aca="true" t="shared" si="42" ref="M42:O42">J42-G42</f>
        <v>190000</v>
      </c>
      <c r="N42" s="279">
        <f t="shared" si="42"/>
        <v>290000</v>
      </c>
      <c r="O42" s="319">
        <f t="shared" si="42"/>
        <v>-100000</v>
      </c>
      <c r="P42" s="278">
        <f t="shared" si="5"/>
        <v>210000</v>
      </c>
      <c r="Q42" s="279">
        <v>210000</v>
      </c>
      <c r="R42" s="319">
        <v>0</v>
      </c>
      <c r="S42" s="278">
        <f t="shared" si="7"/>
        <v>-32000</v>
      </c>
      <c r="T42" s="279">
        <f>80000-12000</f>
        <v>68000</v>
      </c>
      <c r="U42" s="319">
        <v>-100000</v>
      </c>
      <c r="V42" s="332" t="s">
        <v>138</v>
      </c>
    </row>
    <row r="43" spans="1:22" s="238" customFormat="1" ht="19.5" customHeight="1" hidden="1">
      <c r="A43" s="273"/>
      <c r="B43" s="276"/>
      <c r="C43" s="275"/>
      <c r="D43" s="274"/>
      <c r="E43" s="276" t="s">
        <v>166</v>
      </c>
      <c r="F43" s="277" t="s">
        <v>162</v>
      </c>
      <c r="G43" s="278">
        <f t="shared" si="1"/>
        <v>0</v>
      </c>
      <c r="H43" s="279"/>
      <c r="I43" s="318"/>
      <c r="J43" s="278">
        <f t="shared" si="3"/>
        <v>0</v>
      </c>
      <c r="K43" s="279"/>
      <c r="L43" s="319"/>
      <c r="M43" s="278">
        <f aca="true" t="shared" si="43" ref="M43:O43">J43-G43</f>
        <v>0</v>
      </c>
      <c r="N43" s="279">
        <f t="shared" si="43"/>
        <v>0</v>
      </c>
      <c r="O43" s="319">
        <f t="shared" si="43"/>
        <v>0</v>
      </c>
      <c r="P43" s="278">
        <f t="shared" si="5"/>
        <v>0</v>
      </c>
      <c r="Q43" s="279">
        <v>0</v>
      </c>
      <c r="R43" s="319">
        <v>0</v>
      </c>
      <c r="S43" s="278">
        <f t="shared" si="7"/>
        <v>0</v>
      </c>
      <c r="T43" s="279"/>
      <c r="U43" s="319"/>
      <c r="V43" s="331"/>
    </row>
    <row r="44" spans="1:22" s="238" customFormat="1" ht="19.5" customHeight="1">
      <c r="A44" s="273"/>
      <c r="B44" s="276" t="s">
        <v>115</v>
      </c>
      <c r="C44" s="275" t="s">
        <v>167</v>
      </c>
      <c r="D44" s="280"/>
      <c r="E44" s="276" t="s">
        <v>168</v>
      </c>
      <c r="F44" s="277" t="s">
        <v>167</v>
      </c>
      <c r="G44" s="278">
        <f t="shared" si="1"/>
        <v>4130</v>
      </c>
      <c r="H44" s="279">
        <v>4130</v>
      </c>
      <c r="I44" s="318"/>
      <c r="J44" s="278">
        <f t="shared" si="3"/>
        <v>34130</v>
      </c>
      <c r="K44" s="279">
        <v>34130</v>
      </c>
      <c r="L44" s="319"/>
      <c r="M44" s="278">
        <f aca="true" t="shared" si="44" ref="M44:O44">J44-G44</f>
        <v>30000</v>
      </c>
      <c r="N44" s="279">
        <f t="shared" si="44"/>
        <v>30000</v>
      </c>
      <c r="O44" s="319">
        <f t="shared" si="44"/>
        <v>0</v>
      </c>
      <c r="P44" s="278">
        <f t="shared" si="5"/>
        <v>0</v>
      </c>
      <c r="Q44" s="279">
        <v>0</v>
      </c>
      <c r="R44" s="319">
        <v>0</v>
      </c>
      <c r="S44" s="278">
        <f t="shared" si="7"/>
        <v>30000</v>
      </c>
      <c r="T44" s="279">
        <v>30000</v>
      </c>
      <c r="U44" s="319"/>
      <c r="V44" s="332" t="s">
        <v>169</v>
      </c>
    </row>
    <row r="45" spans="1:22" s="238" customFormat="1" ht="19.5" customHeight="1" hidden="1">
      <c r="A45" s="273"/>
      <c r="B45" s="276" t="s">
        <v>133</v>
      </c>
      <c r="C45" s="275" t="s">
        <v>170</v>
      </c>
      <c r="D45" s="280"/>
      <c r="E45" s="276" t="s">
        <v>110</v>
      </c>
      <c r="F45" s="277" t="s">
        <v>170</v>
      </c>
      <c r="G45" s="278">
        <f t="shared" si="1"/>
        <v>0</v>
      </c>
      <c r="H45" s="279"/>
      <c r="I45" s="318"/>
      <c r="J45" s="278">
        <f t="shared" si="3"/>
        <v>0</v>
      </c>
      <c r="K45" s="279"/>
      <c r="L45" s="319"/>
      <c r="M45" s="278">
        <f aca="true" t="shared" si="45" ref="M45:O45">J45-G45</f>
        <v>0</v>
      </c>
      <c r="N45" s="279">
        <f t="shared" si="45"/>
        <v>0</v>
      </c>
      <c r="O45" s="319">
        <f t="shared" si="45"/>
        <v>0</v>
      </c>
      <c r="P45" s="278">
        <f t="shared" si="5"/>
        <v>0</v>
      </c>
      <c r="Q45" s="279">
        <v>0</v>
      </c>
      <c r="R45" s="319">
        <v>0</v>
      </c>
      <c r="S45" s="278">
        <f t="shared" si="7"/>
        <v>0</v>
      </c>
      <c r="T45" s="279"/>
      <c r="U45" s="319"/>
      <c r="V45" s="331"/>
    </row>
    <row r="46" spans="1:22" s="238" customFormat="1" ht="19.5" customHeight="1">
      <c r="A46" s="273"/>
      <c r="B46" s="276" t="s">
        <v>100</v>
      </c>
      <c r="C46" s="275" t="s">
        <v>171</v>
      </c>
      <c r="D46" s="274"/>
      <c r="E46" s="276" t="s">
        <v>172</v>
      </c>
      <c r="F46" s="277" t="s">
        <v>171</v>
      </c>
      <c r="G46" s="278">
        <f t="shared" si="1"/>
        <v>321712.51</v>
      </c>
      <c r="H46" s="279">
        <v>321708.65</v>
      </c>
      <c r="I46" s="318">
        <v>3.86</v>
      </c>
      <c r="J46" s="278">
        <f t="shared" si="3"/>
        <v>321712.51</v>
      </c>
      <c r="K46" s="279">
        <v>321708.65</v>
      </c>
      <c r="L46" s="319">
        <v>3.86</v>
      </c>
      <c r="M46" s="278">
        <f aca="true" t="shared" si="46" ref="M46:O46">J46-G46</f>
        <v>0</v>
      </c>
      <c r="N46" s="279">
        <f t="shared" si="46"/>
        <v>0</v>
      </c>
      <c r="O46" s="319">
        <f t="shared" si="46"/>
        <v>0</v>
      </c>
      <c r="P46" s="278">
        <f t="shared" si="5"/>
        <v>0</v>
      </c>
      <c r="Q46" s="279">
        <v>0</v>
      </c>
      <c r="R46" s="319">
        <v>0</v>
      </c>
      <c r="S46" s="278">
        <f t="shared" si="7"/>
        <v>0</v>
      </c>
      <c r="T46" s="279"/>
      <c r="U46" s="319"/>
      <c r="V46" s="331"/>
    </row>
    <row r="47" spans="1:22" s="238" customFormat="1" ht="19.5" customHeight="1">
      <c r="A47" s="273"/>
      <c r="B47" s="276" t="s">
        <v>103</v>
      </c>
      <c r="C47" s="275" t="s">
        <v>173</v>
      </c>
      <c r="D47" s="274"/>
      <c r="E47" s="276" t="s">
        <v>113</v>
      </c>
      <c r="F47" s="277" t="s">
        <v>173</v>
      </c>
      <c r="G47" s="278">
        <f t="shared" si="1"/>
        <v>1134000</v>
      </c>
      <c r="H47" s="279">
        <v>165000</v>
      </c>
      <c r="I47" s="318">
        <v>969000</v>
      </c>
      <c r="J47" s="278">
        <f t="shared" si="3"/>
        <v>1134000</v>
      </c>
      <c r="K47" s="279">
        <v>165000</v>
      </c>
      <c r="L47" s="319">
        <f>1029000-60000</f>
        <v>969000</v>
      </c>
      <c r="M47" s="278">
        <f aca="true" t="shared" si="47" ref="M47:O47">J47-G47</f>
        <v>0</v>
      </c>
      <c r="N47" s="279">
        <f t="shared" si="47"/>
        <v>0</v>
      </c>
      <c r="O47" s="319">
        <f t="shared" si="47"/>
        <v>0</v>
      </c>
      <c r="P47" s="278">
        <f t="shared" si="5"/>
        <v>60000</v>
      </c>
      <c r="Q47" s="279">
        <v>0</v>
      </c>
      <c r="R47" s="319">
        <v>60000</v>
      </c>
      <c r="S47" s="278">
        <f t="shared" si="7"/>
        <v>-60000</v>
      </c>
      <c r="T47" s="279"/>
      <c r="U47" s="319">
        <v>-60000</v>
      </c>
      <c r="V47" s="332" t="s">
        <v>140</v>
      </c>
    </row>
    <row r="48" spans="1:22" s="238" customFormat="1" ht="19.5" customHeight="1">
      <c r="A48" s="273"/>
      <c r="B48" s="274">
        <v>99</v>
      </c>
      <c r="C48" s="275" t="s">
        <v>174</v>
      </c>
      <c r="D48" s="280"/>
      <c r="E48" s="276" t="s">
        <v>119</v>
      </c>
      <c r="F48" s="277" t="s">
        <v>174</v>
      </c>
      <c r="G48" s="278">
        <f t="shared" si="1"/>
        <v>552185</v>
      </c>
      <c r="H48" s="279">
        <v>300685</v>
      </c>
      <c r="I48" s="318">
        <v>251500</v>
      </c>
      <c r="J48" s="278">
        <f t="shared" si="3"/>
        <v>852185</v>
      </c>
      <c r="K48" s="279">
        <v>260685</v>
      </c>
      <c r="L48" s="319">
        <v>591500</v>
      </c>
      <c r="M48" s="278">
        <f aca="true" t="shared" si="48" ref="M48:O48">J48-G48</f>
        <v>300000</v>
      </c>
      <c r="N48" s="279">
        <f t="shared" si="48"/>
        <v>-40000</v>
      </c>
      <c r="O48" s="319">
        <f t="shared" si="48"/>
        <v>340000</v>
      </c>
      <c r="P48" s="278">
        <f t="shared" si="5"/>
        <v>300000</v>
      </c>
      <c r="Q48" s="279">
        <v>-40000</v>
      </c>
      <c r="R48" s="319">
        <v>340000</v>
      </c>
      <c r="S48" s="278">
        <f t="shared" si="7"/>
        <v>0</v>
      </c>
      <c r="T48" s="279"/>
      <c r="U48" s="319"/>
      <c r="V48" s="331"/>
    </row>
    <row r="49" spans="1:22" s="238" customFormat="1" ht="19.5" customHeight="1">
      <c r="A49" s="288">
        <v>503</v>
      </c>
      <c r="B49" s="274"/>
      <c r="C49" s="285" t="s">
        <v>175</v>
      </c>
      <c r="D49" s="280">
        <v>310</v>
      </c>
      <c r="E49" s="289"/>
      <c r="F49" s="290" t="s">
        <v>176</v>
      </c>
      <c r="G49" s="278">
        <f t="shared" si="1"/>
        <v>1767462.1400000001</v>
      </c>
      <c r="H49" s="279">
        <f aca="true" t="shared" si="49" ref="H49:L49">SUM(H50:H65)</f>
        <v>20000</v>
      </c>
      <c r="I49" s="318">
        <f t="shared" si="49"/>
        <v>1747462.1400000001</v>
      </c>
      <c r="J49" s="278">
        <f t="shared" si="3"/>
        <v>2417462.14</v>
      </c>
      <c r="K49" s="279">
        <f>SUM(K50:K65)</f>
        <v>20000</v>
      </c>
      <c r="L49" s="319">
        <f>SUM(L50:L65)</f>
        <v>2397462.14</v>
      </c>
      <c r="M49" s="278">
        <f aca="true" t="shared" si="50" ref="M49:O49">J49-G49</f>
        <v>650000</v>
      </c>
      <c r="N49" s="279">
        <f t="shared" si="50"/>
        <v>0</v>
      </c>
      <c r="O49" s="319">
        <f t="shared" si="50"/>
        <v>650000</v>
      </c>
      <c r="P49" s="278">
        <f t="shared" si="5"/>
        <v>150000</v>
      </c>
      <c r="Q49" s="279">
        <v>0</v>
      </c>
      <c r="R49" s="319">
        <v>150000</v>
      </c>
      <c r="S49" s="278">
        <f t="shared" si="7"/>
        <v>500000</v>
      </c>
      <c r="T49" s="279">
        <f>SUM(T50:T65)</f>
        <v>0</v>
      </c>
      <c r="U49" s="319">
        <f>SUM(U50:U65)</f>
        <v>500000</v>
      </c>
      <c r="V49" s="331"/>
    </row>
    <row r="50" spans="1:22" s="238" customFormat="1" ht="27" hidden="1">
      <c r="A50" s="288"/>
      <c r="B50" s="291" t="s">
        <v>92</v>
      </c>
      <c r="C50" s="275" t="s">
        <v>177</v>
      </c>
      <c r="D50" s="274"/>
      <c r="E50" s="292" t="s">
        <v>92</v>
      </c>
      <c r="F50" s="277" t="s">
        <v>177</v>
      </c>
      <c r="G50" s="278">
        <f t="shared" si="1"/>
        <v>0</v>
      </c>
      <c r="H50" s="279"/>
      <c r="I50" s="318"/>
      <c r="J50" s="278">
        <f t="shared" si="3"/>
        <v>0</v>
      </c>
      <c r="K50" s="279"/>
      <c r="L50" s="319"/>
      <c r="M50" s="278">
        <f aca="true" t="shared" si="51" ref="M50:O50">J50-G50</f>
        <v>0</v>
      </c>
      <c r="N50" s="279">
        <f t="shared" si="51"/>
        <v>0</v>
      </c>
      <c r="O50" s="319">
        <f t="shared" si="51"/>
        <v>0</v>
      </c>
      <c r="P50" s="278">
        <f t="shared" si="5"/>
        <v>0</v>
      </c>
      <c r="Q50" s="279">
        <v>0</v>
      </c>
      <c r="R50" s="319">
        <v>0</v>
      </c>
      <c r="S50" s="278">
        <f t="shared" si="7"/>
        <v>0</v>
      </c>
      <c r="T50" s="279"/>
      <c r="U50" s="319"/>
      <c r="V50" s="329"/>
    </row>
    <row r="51" spans="1:22" s="238" customFormat="1" ht="27" hidden="1">
      <c r="A51" s="288"/>
      <c r="B51" s="462" t="s">
        <v>95</v>
      </c>
      <c r="C51" s="293" t="s">
        <v>178</v>
      </c>
      <c r="D51" s="274"/>
      <c r="E51" s="292" t="s">
        <v>129</v>
      </c>
      <c r="F51" s="277" t="s">
        <v>178</v>
      </c>
      <c r="G51" s="278">
        <f t="shared" si="1"/>
        <v>0</v>
      </c>
      <c r="H51" s="279"/>
      <c r="I51" s="318"/>
      <c r="J51" s="278">
        <f t="shared" si="3"/>
        <v>0</v>
      </c>
      <c r="K51" s="279"/>
      <c r="L51" s="319"/>
      <c r="M51" s="278">
        <f aca="true" t="shared" si="52" ref="M51:O51">J51-G51</f>
        <v>0</v>
      </c>
      <c r="N51" s="279">
        <f t="shared" si="52"/>
        <v>0</v>
      </c>
      <c r="O51" s="319">
        <f t="shared" si="52"/>
        <v>0</v>
      </c>
      <c r="P51" s="278">
        <f t="shared" si="5"/>
        <v>0</v>
      </c>
      <c r="Q51" s="279">
        <v>0</v>
      </c>
      <c r="R51" s="319">
        <v>0</v>
      </c>
      <c r="S51" s="278">
        <f t="shared" si="7"/>
        <v>0</v>
      </c>
      <c r="T51" s="279"/>
      <c r="U51" s="319"/>
      <c r="V51" s="329"/>
    </row>
    <row r="52" spans="1:22" s="238" customFormat="1" ht="21" customHeight="1">
      <c r="A52" s="288"/>
      <c r="B52" s="276" t="s">
        <v>97</v>
      </c>
      <c r="C52" s="293" t="s">
        <v>179</v>
      </c>
      <c r="D52" s="274"/>
      <c r="E52" s="292" t="s">
        <v>113</v>
      </c>
      <c r="F52" s="277" t="s">
        <v>179</v>
      </c>
      <c r="G52" s="278">
        <f t="shared" si="1"/>
        <v>0</v>
      </c>
      <c r="H52" s="279"/>
      <c r="I52" s="318"/>
      <c r="J52" s="278">
        <f t="shared" si="3"/>
        <v>0</v>
      </c>
      <c r="K52" s="279"/>
      <c r="L52" s="319"/>
      <c r="M52" s="278">
        <f aca="true" t="shared" si="53" ref="M52:O52">J52-G52</f>
        <v>0</v>
      </c>
      <c r="N52" s="279">
        <f t="shared" si="53"/>
        <v>0</v>
      </c>
      <c r="O52" s="319">
        <f t="shared" si="53"/>
        <v>0</v>
      </c>
      <c r="P52" s="278">
        <f t="shared" si="5"/>
        <v>0</v>
      </c>
      <c r="Q52" s="279">
        <v>0</v>
      </c>
      <c r="R52" s="319">
        <v>0</v>
      </c>
      <c r="S52" s="278">
        <f t="shared" si="7"/>
        <v>180000</v>
      </c>
      <c r="T52" s="279"/>
      <c r="U52" s="319">
        <v>180000</v>
      </c>
      <c r="V52" s="329"/>
    </row>
    <row r="53" spans="1:22" s="238" customFormat="1" ht="15" hidden="1">
      <c r="A53" s="288"/>
      <c r="B53" s="276" t="s">
        <v>129</v>
      </c>
      <c r="C53" s="293" t="s">
        <v>180</v>
      </c>
      <c r="D53" s="274"/>
      <c r="E53" s="292" t="s">
        <v>103</v>
      </c>
      <c r="F53" s="277" t="s">
        <v>181</v>
      </c>
      <c r="G53" s="278">
        <f t="shared" si="1"/>
        <v>0</v>
      </c>
      <c r="H53" s="279"/>
      <c r="I53" s="318"/>
      <c r="J53" s="278">
        <f t="shared" si="3"/>
        <v>0</v>
      </c>
      <c r="K53" s="279"/>
      <c r="L53" s="319"/>
      <c r="M53" s="278">
        <f aca="true" t="shared" si="54" ref="M53:O53">J53-G53</f>
        <v>0</v>
      </c>
      <c r="N53" s="279">
        <f t="shared" si="54"/>
        <v>0</v>
      </c>
      <c r="O53" s="319">
        <f t="shared" si="54"/>
        <v>0</v>
      </c>
      <c r="P53" s="278">
        <f t="shared" si="5"/>
        <v>0</v>
      </c>
      <c r="Q53" s="279">
        <v>0</v>
      </c>
      <c r="R53" s="319">
        <v>0</v>
      </c>
      <c r="S53" s="278">
        <f t="shared" si="7"/>
        <v>0</v>
      </c>
      <c r="T53" s="279"/>
      <c r="U53" s="319"/>
      <c r="V53" s="329"/>
    </row>
    <row r="54" spans="1:22" s="238" customFormat="1" ht="15" hidden="1">
      <c r="A54" s="288"/>
      <c r="B54" s="276"/>
      <c r="C54" s="293"/>
      <c r="D54" s="274"/>
      <c r="E54" s="292" t="s">
        <v>106</v>
      </c>
      <c r="F54" s="277" t="s">
        <v>182</v>
      </c>
      <c r="G54" s="278">
        <f t="shared" si="1"/>
        <v>0</v>
      </c>
      <c r="H54" s="279"/>
      <c r="I54" s="318"/>
      <c r="J54" s="278">
        <f t="shared" si="3"/>
        <v>0</v>
      </c>
      <c r="K54" s="279"/>
      <c r="L54" s="319"/>
      <c r="M54" s="278">
        <f aca="true" t="shared" si="55" ref="M54:O54">J54-G54</f>
        <v>0</v>
      </c>
      <c r="N54" s="279">
        <f t="shared" si="55"/>
        <v>0</v>
      </c>
      <c r="O54" s="319">
        <f t="shared" si="55"/>
        <v>0</v>
      </c>
      <c r="P54" s="278">
        <f t="shared" si="5"/>
        <v>0</v>
      </c>
      <c r="Q54" s="279">
        <v>0</v>
      </c>
      <c r="R54" s="319">
        <v>0</v>
      </c>
      <c r="S54" s="278">
        <f t="shared" si="7"/>
        <v>0</v>
      </c>
      <c r="T54" s="279"/>
      <c r="U54" s="319"/>
      <c r="V54" s="329"/>
    </row>
    <row r="55" spans="1:22" s="238" customFormat="1" ht="15" hidden="1">
      <c r="A55" s="288"/>
      <c r="B55" s="276"/>
      <c r="C55" s="293"/>
      <c r="D55" s="274"/>
      <c r="E55" s="292" t="s">
        <v>108</v>
      </c>
      <c r="F55" s="277" t="s">
        <v>183</v>
      </c>
      <c r="G55" s="278">
        <f t="shared" si="1"/>
        <v>0</v>
      </c>
      <c r="H55" s="279"/>
      <c r="I55" s="318"/>
      <c r="J55" s="278">
        <f t="shared" si="3"/>
        <v>0</v>
      </c>
      <c r="K55" s="279"/>
      <c r="L55" s="319"/>
      <c r="M55" s="278">
        <f aca="true" t="shared" si="56" ref="M55:O55">J55-G55</f>
        <v>0</v>
      </c>
      <c r="N55" s="279">
        <f t="shared" si="56"/>
        <v>0</v>
      </c>
      <c r="O55" s="319">
        <f t="shared" si="56"/>
        <v>0</v>
      </c>
      <c r="P55" s="278">
        <f t="shared" si="5"/>
        <v>0</v>
      </c>
      <c r="Q55" s="279">
        <v>0</v>
      </c>
      <c r="R55" s="319">
        <v>0</v>
      </c>
      <c r="S55" s="278">
        <f t="shared" si="7"/>
        <v>0</v>
      </c>
      <c r="T55" s="279"/>
      <c r="U55" s="319"/>
      <c r="V55" s="329"/>
    </row>
    <row r="56" spans="1:22" s="238" customFormat="1" ht="15" hidden="1">
      <c r="A56" s="288"/>
      <c r="B56" s="276"/>
      <c r="C56" s="293"/>
      <c r="D56" s="274"/>
      <c r="E56" s="292" t="s">
        <v>110</v>
      </c>
      <c r="F56" s="277" t="s">
        <v>184</v>
      </c>
      <c r="G56" s="278">
        <f t="shared" si="1"/>
        <v>0</v>
      </c>
      <c r="H56" s="279"/>
      <c r="I56" s="318"/>
      <c r="J56" s="278">
        <f t="shared" si="3"/>
        <v>0</v>
      </c>
      <c r="K56" s="279"/>
      <c r="L56" s="319"/>
      <c r="M56" s="278">
        <f aca="true" t="shared" si="57" ref="M56:O56">J56-G56</f>
        <v>0</v>
      </c>
      <c r="N56" s="279">
        <f t="shared" si="57"/>
        <v>0</v>
      </c>
      <c r="O56" s="319">
        <f t="shared" si="57"/>
        <v>0</v>
      </c>
      <c r="P56" s="278">
        <f t="shared" si="5"/>
        <v>0</v>
      </c>
      <c r="Q56" s="279">
        <v>0</v>
      </c>
      <c r="R56" s="319">
        <v>0</v>
      </c>
      <c r="S56" s="278">
        <f t="shared" si="7"/>
        <v>0</v>
      </c>
      <c r="T56" s="279"/>
      <c r="U56" s="319"/>
      <c r="V56" s="329"/>
    </row>
    <row r="57" spans="1:22" s="238" customFormat="1" ht="19.5" customHeight="1">
      <c r="A57" s="288"/>
      <c r="B57" s="276" t="s">
        <v>115</v>
      </c>
      <c r="C57" s="293" t="s">
        <v>185</v>
      </c>
      <c r="D57" s="274"/>
      <c r="E57" s="292" t="s">
        <v>95</v>
      </c>
      <c r="F57" s="277" t="s">
        <v>186</v>
      </c>
      <c r="G57" s="278">
        <f t="shared" si="1"/>
        <v>240000</v>
      </c>
      <c r="H57" s="279">
        <v>20000</v>
      </c>
      <c r="I57" s="318">
        <v>220000</v>
      </c>
      <c r="J57" s="278">
        <f t="shared" si="3"/>
        <v>240000</v>
      </c>
      <c r="K57" s="279">
        <v>20000</v>
      </c>
      <c r="L57" s="319">
        <v>220000</v>
      </c>
      <c r="M57" s="278">
        <f aca="true" t="shared" si="58" ref="M57:O57">J57-G57</f>
        <v>0</v>
      </c>
      <c r="N57" s="279">
        <f t="shared" si="58"/>
        <v>0</v>
      </c>
      <c r="O57" s="319">
        <f t="shared" si="58"/>
        <v>0</v>
      </c>
      <c r="P57" s="278">
        <f t="shared" si="5"/>
        <v>0</v>
      </c>
      <c r="Q57" s="279">
        <v>0</v>
      </c>
      <c r="R57" s="319">
        <v>0</v>
      </c>
      <c r="S57" s="278">
        <f t="shared" si="7"/>
        <v>0</v>
      </c>
      <c r="T57" s="279"/>
      <c r="U57" s="319"/>
      <c r="V57" s="329"/>
    </row>
    <row r="58" spans="1:22" s="238" customFormat="1" ht="19.5" customHeight="1">
      <c r="A58" s="288"/>
      <c r="B58" s="276"/>
      <c r="C58" s="293"/>
      <c r="D58" s="274"/>
      <c r="E58" s="292" t="s">
        <v>97</v>
      </c>
      <c r="F58" s="277" t="s">
        <v>187</v>
      </c>
      <c r="G58" s="278">
        <f t="shared" si="1"/>
        <v>627462.14</v>
      </c>
      <c r="H58" s="279"/>
      <c r="I58" s="318">
        <v>627462.14</v>
      </c>
      <c r="J58" s="278">
        <f t="shared" si="3"/>
        <v>1127462.1400000001</v>
      </c>
      <c r="K58" s="279"/>
      <c r="L58" s="319">
        <f>627462.14+500000</f>
        <v>1127462.1400000001</v>
      </c>
      <c r="M58" s="278">
        <f aca="true" t="shared" si="59" ref="M58:O58">J58-G58</f>
        <v>500000.0000000001</v>
      </c>
      <c r="N58" s="279">
        <f t="shared" si="59"/>
        <v>0</v>
      </c>
      <c r="O58" s="319">
        <f t="shared" si="59"/>
        <v>500000.0000000001</v>
      </c>
      <c r="P58" s="278">
        <f t="shared" si="5"/>
        <v>0</v>
      </c>
      <c r="Q58" s="279">
        <v>0</v>
      </c>
      <c r="R58" s="319">
        <v>0</v>
      </c>
      <c r="S58" s="278">
        <f t="shared" si="7"/>
        <v>500000</v>
      </c>
      <c r="T58" s="279"/>
      <c r="U58" s="319">
        <v>500000</v>
      </c>
      <c r="V58" s="332" t="s">
        <v>188</v>
      </c>
    </row>
    <row r="59" spans="1:22" s="238" customFormat="1" ht="19.5" customHeight="1">
      <c r="A59" s="288"/>
      <c r="B59" s="276"/>
      <c r="C59" s="293"/>
      <c r="D59" s="274"/>
      <c r="E59" s="292" t="s">
        <v>133</v>
      </c>
      <c r="F59" s="277" t="s">
        <v>189</v>
      </c>
      <c r="G59" s="278">
        <f t="shared" si="1"/>
        <v>900000</v>
      </c>
      <c r="H59" s="279"/>
      <c r="I59" s="318">
        <v>900000</v>
      </c>
      <c r="J59" s="278">
        <f t="shared" si="3"/>
        <v>1050000</v>
      </c>
      <c r="K59" s="279"/>
      <c r="L59" s="319">
        <v>1050000</v>
      </c>
      <c r="M59" s="278">
        <f aca="true" t="shared" si="60" ref="M59:O59">J59-G59</f>
        <v>150000</v>
      </c>
      <c r="N59" s="279">
        <f t="shared" si="60"/>
        <v>0</v>
      </c>
      <c r="O59" s="319">
        <f t="shared" si="60"/>
        <v>150000</v>
      </c>
      <c r="P59" s="278">
        <f t="shared" si="5"/>
        <v>150000</v>
      </c>
      <c r="Q59" s="279">
        <v>0</v>
      </c>
      <c r="R59" s="319">
        <v>150000</v>
      </c>
      <c r="S59" s="278">
        <f t="shared" si="7"/>
        <v>-180000</v>
      </c>
      <c r="T59" s="279"/>
      <c r="U59" s="319">
        <v>-180000</v>
      </c>
      <c r="V59" s="332" t="s">
        <v>190</v>
      </c>
    </row>
    <row r="60" spans="1:22" s="238" customFormat="1" ht="15" hidden="1">
      <c r="A60" s="288"/>
      <c r="B60" s="276" t="s">
        <v>133</v>
      </c>
      <c r="C60" s="275" t="s">
        <v>191</v>
      </c>
      <c r="D60" s="274"/>
      <c r="E60" s="292" t="s">
        <v>115</v>
      </c>
      <c r="F60" s="277" t="s">
        <v>191</v>
      </c>
      <c r="G60" s="278">
        <f t="shared" si="1"/>
        <v>0</v>
      </c>
      <c r="H60" s="279"/>
      <c r="I60" s="318"/>
      <c r="J60" s="278">
        <f t="shared" si="3"/>
        <v>0</v>
      </c>
      <c r="K60" s="279"/>
      <c r="L60" s="319"/>
      <c r="M60" s="278">
        <f aca="true" t="shared" si="61" ref="M60:O60">J60-G60</f>
        <v>0</v>
      </c>
      <c r="N60" s="279">
        <f t="shared" si="61"/>
        <v>0</v>
      </c>
      <c r="O60" s="319">
        <f t="shared" si="61"/>
        <v>0</v>
      </c>
      <c r="P60" s="278">
        <f t="shared" si="5"/>
        <v>0</v>
      </c>
      <c r="Q60" s="279">
        <v>0</v>
      </c>
      <c r="R60" s="319">
        <v>0</v>
      </c>
      <c r="S60" s="278">
        <f t="shared" si="7"/>
        <v>0</v>
      </c>
      <c r="T60" s="279"/>
      <c r="U60" s="319"/>
      <c r="V60" s="329"/>
    </row>
    <row r="61" spans="1:22" s="238" customFormat="1" ht="15" hidden="1">
      <c r="A61" s="288"/>
      <c r="B61" s="292" t="s">
        <v>119</v>
      </c>
      <c r="C61" s="293" t="s">
        <v>192</v>
      </c>
      <c r="D61" s="274"/>
      <c r="E61" s="292" t="s">
        <v>100</v>
      </c>
      <c r="F61" s="277" t="s">
        <v>193</v>
      </c>
      <c r="G61" s="278">
        <f t="shared" si="1"/>
        <v>0</v>
      </c>
      <c r="H61" s="279"/>
      <c r="I61" s="318"/>
      <c r="J61" s="278">
        <f t="shared" si="3"/>
        <v>0</v>
      </c>
      <c r="K61" s="279"/>
      <c r="L61" s="319"/>
      <c r="M61" s="278">
        <f aca="true" t="shared" si="62" ref="M61:O61">J61-G61</f>
        <v>0</v>
      </c>
      <c r="N61" s="279">
        <f t="shared" si="62"/>
        <v>0</v>
      </c>
      <c r="O61" s="319">
        <f t="shared" si="62"/>
        <v>0</v>
      </c>
      <c r="P61" s="278">
        <f t="shared" si="5"/>
        <v>0</v>
      </c>
      <c r="Q61" s="279">
        <v>0</v>
      </c>
      <c r="R61" s="319">
        <v>0</v>
      </c>
      <c r="S61" s="278">
        <f t="shared" si="7"/>
        <v>0</v>
      </c>
      <c r="T61" s="279"/>
      <c r="U61" s="319"/>
      <c r="V61" s="329"/>
    </row>
    <row r="62" spans="1:22" s="238" customFormat="1" ht="15" hidden="1">
      <c r="A62" s="288"/>
      <c r="B62" s="292"/>
      <c r="C62" s="293"/>
      <c r="D62" s="274"/>
      <c r="E62" s="292" t="s">
        <v>194</v>
      </c>
      <c r="F62" s="277" t="s">
        <v>195</v>
      </c>
      <c r="G62" s="278">
        <f t="shared" si="1"/>
        <v>0</v>
      </c>
      <c r="H62" s="279"/>
      <c r="I62" s="318"/>
      <c r="J62" s="278">
        <f t="shared" si="3"/>
        <v>0</v>
      </c>
      <c r="K62" s="279"/>
      <c r="L62" s="319"/>
      <c r="M62" s="278">
        <f aca="true" t="shared" si="63" ref="M62:O62">J62-G62</f>
        <v>0</v>
      </c>
      <c r="N62" s="279">
        <f t="shared" si="63"/>
        <v>0</v>
      </c>
      <c r="O62" s="319">
        <f t="shared" si="63"/>
        <v>0</v>
      </c>
      <c r="P62" s="278">
        <f t="shared" si="5"/>
        <v>0</v>
      </c>
      <c r="Q62" s="279">
        <v>0</v>
      </c>
      <c r="R62" s="319">
        <v>0</v>
      </c>
      <c r="S62" s="278">
        <f t="shared" si="7"/>
        <v>0</v>
      </c>
      <c r="T62" s="279"/>
      <c r="U62" s="319"/>
      <c r="V62" s="329"/>
    </row>
    <row r="63" spans="1:22" s="238" customFormat="1" ht="15" hidden="1">
      <c r="A63" s="288"/>
      <c r="B63" s="292"/>
      <c r="C63" s="293"/>
      <c r="D63" s="274"/>
      <c r="E63" s="276">
        <v>21</v>
      </c>
      <c r="F63" s="277" t="s">
        <v>196</v>
      </c>
      <c r="G63" s="278">
        <f t="shared" si="1"/>
        <v>0</v>
      </c>
      <c r="H63" s="279"/>
      <c r="I63" s="318"/>
      <c r="J63" s="278">
        <f t="shared" si="3"/>
        <v>0</v>
      </c>
      <c r="K63" s="279"/>
      <c r="L63" s="319"/>
      <c r="M63" s="278">
        <f aca="true" t="shared" si="64" ref="M63:O63">J63-G63</f>
        <v>0</v>
      </c>
      <c r="N63" s="279">
        <f t="shared" si="64"/>
        <v>0</v>
      </c>
      <c r="O63" s="319">
        <f t="shared" si="64"/>
        <v>0</v>
      </c>
      <c r="P63" s="278">
        <f t="shared" si="5"/>
        <v>0</v>
      </c>
      <c r="Q63" s="279">
        <v>0</v>
      </c>
      <c r="R63" s="319">
        <v>0</v>
      </c>
      <c r="S63" s="278">
        <f t="shared" si="7"/>
        <v>0</v>
      </c>
      <c r="T63" s="279"/>
      <c r="U63" s="319"/>
      <c r="V63" s="329"/>
    </row>
    <row r="64" spans="1:22" s="238" customFormat="1" ht="15" hidden="1">
      <c r="A64" s="288"/>
      <c r="B64" s="292"/>
      <c r="C64" s="293"/>
      <c r="D64" s="274"/>
      <c r="E64" s="276">
        <v>22</v>
      </c>
      <c r="F64" s="277" t="s">
        <v>197</v>
      </c>
      <c r="G64" s="278">
        <f t="shared" si="1"/>
        <v>0</v>
      </c>
      <c r="H64" s="279"/>
      <c r="I64" s="318"/>
      <c r="J64" s="278">
        <f t="shared" si="3"/>
        <v>0</v>
      </c>
      <c r="K64" s="279"/>
      <c r="L64" s="319"/>
      <c r="M64" s="278">
        <f aca="true" t="shared" si="65" ref="M64:O64">J64-G64</f>
        <v>0</v>
      </c>
      <c r="N64" s="279">
        <f t="shared" si="65"/>
        <v>0</v>
      </c>
      <c r="O64" s="319">
        <f t="shared" si="65"/>
        <v>0</v>
      </c>
      <c r="P64" s="278">
        <f t="shared" si="5"/>
        <v>0</v>
      </c>
      <c r="Q64" s="279">
        <v>0</v>
      </c>
      <c r="R64" s="319">
        <v>0</v>
      </c>
      <c r="S64" s="278">
        <f t="shared" si="7"/>
        <v>0</v>
      </c>
      <c r="T64" s="279"/>
      <c r="U64" s="319"/>
      <c r="V64" s="329"/>
    </row>
    <row r="65" spans="1:22" s="238" customFormat="1" ht="19.5" customHeight="1" hidden="1">
      <c r="A65" s="288"/>
      <c r="B65" s="292"/>
      <c r="C65" s="293"/>
      <c r="D65" s="274"/>
      <c r="E65" s="463" t="s">
        <v>119</v>
      </c>
      <c r="F65" s="277" t="s">
        <v>192</v>
      </c>
      <c r="G65" s="278">
        <f t="shared" si="1"/>
        <v>0</v>
      </c>
      <c r="H65" s="279"/>
      <c r="I65" s="318"/>
      <c r="J65" s="278">
        <f t="shared" si="3"/>
        <v>0</v>
      </c>
      <c r="K65" s="279"/>
      <c r="L65" s="319"/>
      <c r="M65" s="278">
        <f aca="true" t="shared" si="66" ref="M65:O65">J65-G65</f>
        <v>0</v>
      </c>
      <c r="N65" s="279">
        <f t="shared" si="66"/>
        <v>0</v>
      </c>
      <c r="O65" s="319">
        <f t="shared" si="66"/>
        <v>0</v>
      </c>
      <c r="P65" s="278">
        <f t="shared" si="5"/>
        <v>0</v>
      </c>
      <c r="Q65" s="279">
        <v>0</v>
      </c>
      <c r="R65" s="319">
        <v>0</v>
      </c>
      <c r="S65" s="278">
        <f t="shared" si="7"/>
        <v>0</v>
      </c>
      <c r="T65" s="279"/>
      <c r="U65" s="319"/>
      <c r="V65" s="329"/>
    </row>
    <row r="66" spans="1:22" s="238" customFormat="1" ht="40.5" hidden="1">
      <c r="A66" s="288">
        <v>504</v>
      </c>
      <c r="B66" s="274"/>
      <c r="C66" s="285" t="s">
        <v>198</v>
      </c>
      <c r="D66" s="280">
        <v>309</v>
      </c>
      <c r="E66" s="289"/>
      <c r="F66" s="290" t="s">
        <v>199</v>
      </c>
      <c r="G66" s="278">
        <f t="shared" si="1"/>
        <v>0</v>
      </c>
      <c r="H66" s="279">
        <f aca="true" t="shared" si="67" ref="H66:L66">SUM(H67:H78)</f>
        <v>0</v>
      </c>
      <c r="I66" s="318">
        <f t="shared" si="67"/>
        <v>0</v>
      </c>
      <c r="J66" s="278">
        <f t="shared" si="3"/>
        <v>0</v>
      </c>
      <c r="K66" s="279">
        <f>SUM(K67:K78)</f>
        <v>0</v>
      </c>
      <c r="L66" s="319">
        <f>SUM(L67:L78)</f>
        <v>0</v>
      </c>
      <c r="M66" s="278">
        <f aca="true" t="shared" si="68" ref="M66:O66">J66-G66</f>
        <v>0</v>
      </c>
      <c r="N66" s="279">
        <f t="shared" si="68"/>
        <v>0</v>
      </c>
      <c r="O66" s="319">
        <f t="shared" si="68"/>
        <v>0</v>
      </c>
      <c r="P66" s="278">
        <f t="shared" si="5"/>
        <v>0</v>
      </c>
      <c r="Q66" s="279">
        <v>0</v>
      </c>
      <c r="R66" s="319">
        <v>0</v>
      </c>
      <c r="S66" s="278">
        <f t="shared" si="7"/>
        <v>0</v>
      </c>
      <c r="T66" s="279">
        <f>SUM(T67:T78)</f>
        <v>0</v>
      </c>
      <c r="U66" s="319">
        <f>SUM(U67:U78)</f>
        <v>0</v>
      </c>
      <c r="V66" s="329"/>
    </row>
    <row r="67" spans="1:22" s="238" customFormat="1" ht="27" hidden="1">
      <c r="A67" s="288"/>
      <c r="B67" s="291" t="s">
        <v>92</v>
      </c>
      <c r="C67" s="293" t="s">
        <v>177</v>
      </c>
      <c r="D67" s="274"/>
      <c r="E67" s="276" t="s">
        <v>92</v>
      </c>
      <c r="F67" s="277" t="s">
        <v>177</v>
      </c>
      <c r="G67" s="278">
        <f t="shared" si="1"/>
        <v>0</v>
      </c>
      <c r="H67" s="279"/>
      <c r="I67" s="318"/>
      <c r="J67" s="278">
        <f t="shared" si="3"/>
        <v>0</v>
      </c>
      <c r="K67" s="279"/>
      <c r="L67" s="319"/>
      <c r="M67" s="278">
        <f aca="true" t="shared" si="69" ref="M67:O67">J67-G67</f>
        <v>0</v>
      </c>
      <c r="N67" s="279">
        <f t="shared" si="69"/>
        <v>0</v>
      </c>
      <c r="O67" s="319">
        <f t="shared" si="69"/>
        <v>0</v>
      </c>
      <c r="P67" s="278">
        <f t="shared" si="5"/>
        <v>0</v>
      </c>
      <c r="Q67" s="279">
        <v>0</v>
      </c>
      <c r="R67" s="319">
        <v>0</v>
      </c>
      <c r="S67" s="278">
        <f t="shared" si="7"/>
        <v>0</v>
      </c>
      <c r="T67" s="279"/>
      <c r="U67" s="319"/>
      <c r="V67" s="329"/>
    </row>
    <row r="68" spans="1:22" s="238" customFormat="1" ht="27" hidden="1">
      <c r="A68" s="288"/>
      <c r="B68" s="462" t="s">
        <v>95</v>
      </c>
      <c r="C68" s="293" t="s">
        <v>178</v>
      </c>
      <c r="D68" s="274"/>
      <c r="E68" s="276" t="s">
        <v>129</v>
      </c>
      <c r="F68" s="277" t="s">
        <v>178</v>
      </c>
      <c r="G68" s="278">
        <f t="shared" si="1"/>
        <v>0</v>
      </c>
      <c r="H68" s="279"/>
      <c r="I68" s="318"/>
      <c r="J68" s="278">
        <f t="shared" si="3"/>
        <v>0</v>
      </c>
      <c r="K68" s="279"/>
      <c r="L68" s="319"/>
      <c r="M68" s="278">
        <f aca="true" t="shared" si="70" ref="M68:O68">J68-G68</f>
        <v>0</v>
      </c>
      <c r="N68" s="279">
        <f t="shared" si="70"/>
        <v>0</v>
      </c>
      <c r="O68" s="319">
        <f t="shared" si="70"/>
        <v>0</v>
      </c>
      <c r="P68" s="278">
        <f t="shared" si="5"/>
        <v>0</v>
      </c>
      <c r="Q68" s="279">
        <v>0</v>
      </c>
      <c r="R68" s="319">
        <v>0</v>
      </c>
      <c r="S68" s="278">
        <f t="shared" si="7"/>
        <v>0</v>
      </c>
      <c r="T68" s="279"/>
      <c r="U68" s="319"/>
      <c r="V68" s="329"/>
    </row>
    <row r="69" spans="1:22" s="238" customFormat="1" ht="27" hidden="1">
      <c r="A69" s="288"/>
      <c r="B69" s="276" t="s">
        <v>97</v>
      </c>
      <c r="C69" s="293" t="s">
        <v>179</v>
      </c>
      <c r="D69" s="274"/>
      <c r="E69" s="276" t="s">
        <v>113</v>
      </c>
      <c r="F69" s="277" t="s">
        <v>179</v>
      </c>
      <c r="G69" s="278">
        <f t="shared" si="1"/>
        <v>0</v>
      </c>
      <c r="H69" s="279"/>
      <c r="I69" s="318"/>
      <c r="J69" s="278">
        <f t="shared" si="3"/>
        <v>0</v>
      </c>
      <c r="K69" s="279"/>
      <c r="L69" s="319"/>
      <c r="M69" s="278">
        <f aca="true" t="shared" si="71" ref="M69:O69">J69-G69</f>
        <v>0</v>
      </c>
      <c r="N69" s="279">
        <f t="shared" si="71"/>
        <v>0</v>
      </c>
      <c r="O69" s="319">
        <f t="shared" si="71"/>
        <v>0</v>
      </c>
      <c r="P69" s="278">
        <f t="shared" si="5"/>
        <v>0</v>
      </c>
      <c r="Q69" s="279">
        <v>0</v>
      </c>
      <c r="R69" s="319">
        <v>0</v>
      </c>
      <c r="S69" s="278">
        <f t="shared" si="7"/>
        <v>0</v>
      </c>
      <c r="T69" s="279"/>
      <c r="U69" s="319"/>
      <c r="V69" s="329"/>
    </row>
    <row r="70" spans="1:22" s="238" customFormat="1" ht="15" hidden="1">
      <c r="A70" s="288"/>
      <c r="B70" s="276" t="s">
        <v>127</v>
      </c>
      <c r="C70" s="291" t="s">
        <v>185</v>
      </c>
      <c r="D70" s="274"/>
      <c r="E70" s="276" t="s">
        <v>95</v>
      </c>
      <c r="F70" s="277" t="s">
        <v>186</v>
      </c>
      <c r="G70" s="278">
        <f t="shared" si="1"/>
        <v>0</v>
      </c>
      <c r="H70" s="279"/>
      <c r="I70" s="318"/>
      <c r="J70" s="278">
        <f t="shared" si="3"/>
        <v>0</v>
      </c>
      <c r="K70" s="279"/>
      <c r="L70" s="319"/>
      <c r="M70" s="278">
        <f aca="true" t="shared" si="72" ref="M70:O70">J70-G70</f>
        <v>0</v>
      </c>
      <c r="N70" s="279">
        <f t="shared" si="72"/>
        <v>0</v>
      </c>
      <c r="O70" s="319">
        <f t="shared" si="72"/>
        <v>0</v>
      </c>
      <c r="P70" s="278">
        <f t="shared" si="5"/>
        <v>0</v>
      </c>
      <c r="Q70" s="279">
        <v>0</v>
      </c>
      <c r="R70" s="319">
        <v>0</v>
      </c>
      <c r="S70" s="278">
        <f t="shared" si="7"/>
        <v>0</v>
      </c>
      <c r="T70" s="279"/>
      <c r="U70" s="319"/>
      <c r="V70" s="329"/>
    </row>
    <row r="71" spans="1:22" s="238" customFormat="1" ht="15" hidden="1">
      <c r="A71" s="288"/>
      <c r="B71" s="276"/>
      <c r="C71" s="291"/>
      <c r="D71" s="274"/>
      <c r="E71" s="276" t="s">
        <v>97</v>
      </c>
      <c r="F71" s="277" t="s">
        <v>187</v>
      </c>
      <c r="G71" s="278">
        <f t="shared" si="1"/>
        <v>0</v>
      </c>
      <c r="H71" s="279"/>
      <c r="I71" s="318"/>
      <c r="J71" s="278">
        <f t="shared" si="3"/>
        <v>0</v>
      </c>
      <c r="K71" s="279"/>
      <c r="L71" s="319"/>
      <c r="M71" s="278">
        <f aca="true" t="shared" si="73" ref="M71:O71">J71-G71</f>
        <v>0</v>
      </c>
      <c r="N71" s="279">
        <f t="shared" si="73"/>
        <v>0</v>
      </c>
      <c r="O71" s="319">
        <f t="shared" si="73"/>
        <v>0</v>
      </c>
      <c r="P71" s="278">
        <f t="shared" si="5"/>
        <v>0</v>
      </c>
      <c r="Q71" s="279">
        <v>0</v>
      </c>
      <c r="R71" s="319">
        <v>0</v>
      </c>
      <c r="S71" s="278">
        <f t="shared" si="7"/>
        <v>0</v>
      </c>
      <c r="T71" s="279"/>
      <c r="U71" s="319"/>
      <c r="V71" s="329"/>
    </row>
    <row r="72" spans="1:22" s="238" customFormat="1" ht="15" hidden="1">
      <c r="A72" s="288"/>
      <c r="B72" s="276"/>
      <c r="C72" s="291"/>
      <c r="D72" s="274"/>
      <c r="E72" s="276" t="s">
        <v>133</v>
      </c>
      <c r="F72" s="277" t="s">
        <v>189</v>
      </c>
      <c r="G72" s="278">
        <f aca="true" t="shared" si="74" ref="G72:G135">H72+I72</f>
        <v>0</v>
      </c>
      <c r="H72" s="279"/>
      <c r="I72" s="318"/>
      <c r="J72" s="278">
        <f aca="true" t="shared" si="75" ref="J72:J135">K72+L72</f>
        <v>0</v>
      </c>
      <c r="K72" s="279"/>
      <c r="L72" s="319"/>
      <c r="M72" s="278">
        <f aca="true" t="shared" si="76" ref="M72:O72">J72-G72</f>
        <v>0</v>
      </c>
      <c r="N72" s="279">
        <f t="shared" si="76"/>
        <v>0</v>
      </c>
      <c r="O72" s="319">
        <f t="shared" si="76"/>
        <v>0</v>
      </c>
      <c r="P72" s="278">
        <f aca="true" t="shared" si="77" ref="P72:P135">Q72+R72</f>
        <v>0</v>
      </c>
      <c r="Q72" s="279">
        <v>0</v>
      </c>
      <c r="R72" s="319">
        <v>0</v>
      </c>
      <c r="S72" s="278">
        <f aca="true" t="shared" si="78" ref="S72:S135">T72+U72</f>
        <v>0</v>
      </c>
      <c r="T72" s="279"/>
      <c r="U72" s="319"/>
      <c r="V72" s="329"/>
    </row>
    <row r="73" spans="1:22" s="238" customFormat="1" ht="15" hidden="1">
      <c r="A73" s="288"/>
      <c r="B73" s="276" t="s">
        <v>129</v>
      </c>
      <c r="C73" s="275" t="s">
        <v>191</v>
      </c>
      <c r="D73" s="274"/>
      <c r="E73" s="276" t="s">
        <v>115</v>
      </c>
      <c r="F73" s="277" t="s">
        <v>191</v>
      </c>
      <c r="G73" s="278">
        <f t="shared" si="74"/>
        <v>0</v>
      </c>
      <c r="H73" s="279"/>
      <c r="I73" s="318"/>
      <c r="J73" s="278">
        <f t="shared" si="75"/>
        <v>0</v>
      </c>
      <c r="K73" s="279"/>
      <c r="L73" s="319"/>
      <c r="M73" s="278">
        <f aca="true" t="shared" si="79" ref="M73:O73">J73-G73</f>
        <v>0</v>
      </c>
      <c r="N73" s="279">
        <f t="shared" si="79"/>
        <v>0</v>
      </c>
      <c r="O73" s="319">
        <f t="shared" si="79"/>
        <v>0</v>
      </c>
      <c r="P73" s="278">
        <f t="shared" si="77"/>
        <v>0</v>
      </c>
      <c r="Q73" s="279">
        <v>0</v>
      </c>
      <c r="R73" s="319">
        <v>0</v>
      </c>
      <c r="S73" s="278">
        <f t="shared" si="78"/>
        <v>0</v>
      </c>
      <c r="T73" s="279"/>
      <c r="U73" s="319"/>
      <c r="V73" s="329"/>
    </row>
    <row r="74" spans="1:22" s="238" customFormat="1" ht="15" hidden="1">
      <c r="A74" s="288"/>
      <c r="B74" s="292" t="s">
        <v>119</v>
      </c>
      <c r="C74" s="291" t="s">
        <v>192</v>
      </c>
      <c r="D74" s="274"/>
      <c r="E74" s="276" t="s">
        <v>100</v>
      </c>
      <c r="F74" s="277" t="s">
        <v>193</v>
      </c>
      <c r="G74" s="278">
        <f t="shared" si="74"/>
        <v>0</v>
      </c>
      <c r="H74" s="279"/>
      <c r="I74" s="318"/>
      <c r="J74" s="278">
        <f t="shared" si="75"/>
        <v>0</v>
      </c>
      <c r="K74" s="279"/>
      <c r="L74" s="319"/>
      <c r="M74" s="278">
        <f aca="true" t="shared" si="80" ref="M74:O74">J74-G74</f>
        <v>0</v>
      </c>
      <c r="N74" s="279">
        <f t="shared" si="80"/>
        <v>0</v>
      </c>
      <c r="O74" s="319">
        <f t="shared" si="80"/>
        <v>0</v>
      </c>
      <c r="P74" s="278">
        <f t="shared" si="77"/>
        <v>0</v>
      </c>
      <c r="Q74" s="279">
        <v>0</v>
      </c>
      <c r="R74" s="319">
        <v>0</v>
      </c>
      <c r="S74" s="278">
        <f t="shared" si="78"/>
        <v>0</v>
      </c>
      <c r="T74" s="279"/>
      <c r="U74" s="319"/>
      <c r="V74" s="329"/>
    </row>
    <row r="75" spans="1:22" s="238" customFormat="1" ht="15" hidden="1">
      <c r="A75" s="288"/>
      <c r="B75" s="292"/>
      <c r="C75" s="291"/>
      <c r="D75" s="274"/>
      <c r="E75" s="276" t="s">
        <v>194</v>
      </c>
      <c r="F75" s="277" t="s">
        <v>195</v>
      </c>
      <c r="G75" s="278">
        <f t="shared" si="74"/>
        <v>0</v>
      </c>
      <c r="H75" s="279"/>
      <c r="I75" s="318"/>
      <c r="J75" s="278">
        <f t="shared" si="75"/>
        <v>0</v>
      </c>
      <c r="K75" s="279"/>
      <c r="L75" s="319"/>
      <c r="M75" s="278">
        <f aca="true" t="shared" si="81" ref="M75:O75">J75-G75</f>
        <v>0</v>
      </c>
      <c r="N75" s="279">
        <f t="shared" si="81"/>
        <v>0</v>
      </c>
      <c r="O75" s="319">
        <f t="shared" si="81"/>
        <v>0</v>
      </c>
      <c r="P75" s="278">
        <f t="shared" si="77"/>
        <v>0</v>
      </c>
      <c r="Q75" s="279">
        <v>0</v>
      </c>
      <c r="R75" s="319">
        <v>0</v>
      </c>
      <c r="S75" s="278">
        <f t="shared" si="78"/>
        <v>0</v>
      </c>
      <c r="T75" s="279"/>
      <c r="U75" s="319"/>
      <c r="V75" s="329"/>
    </row>
    <row r="76" spans="1:22" s="238" customFormat="1" ht="15" hidden="1">
      <c r="A76" s="288"/>
      <c r="B76" s="292"/>
      <c r="C76" s="291"/>
      <c r="D76" s="274"/>
      <c r="E76" s="276">
        <v>21</v>
      </c>
      <c r="F76" s="277" t="s">
        <v>196</v>
      </c>
      <c r="G76" s="278">
        <f t="shared" si="74"/>
        <v>0</v>
      </c>
      <c r="H76" s="279"/>
      <c r="I76" s="318"/>
      <c r="J76" s="278">
        <f t="shared" si="75"/>
        <v>0</v>
      </c>
      <c r="K76" s="279"/>
      <c r="L76" s="319"/>
      <c r="M76" s="278">
        <f aca="true" t="shared" si="82" ref="M76:O76">J76-G76</f>
        <v>0</v>
      </c>
      <c r="N76" s="279">
        <f t="shared" si="82"/>
        <v>0</v>
      </c>
      <c r="O76" s="319">
        <f t="shared" si="82"/>
        <v>0</v>
      </c>
      <c r="P76" s="278">
        <f t="shared" si="77"/>
        <v>0</v>
      </c>
      <c r="Q76" s="279">
        <v>0</v>
      </c>
      <c r="R76" s="319">
        <v>0</v>
      </c>
      <c r="S76" s="278">
        <f t="shared" si="78"/>
        <v>0</v>
      </c>
      <c r="T76" s="279"/>
      <c r="U76" s="319"/>
      <c r="V76" s="329"/>
    </row>
    <row r="77" spans="1:22" s="238" customFormat="1" ht="15" hidden="1">
      <c r="A77" s="288"/>
      <c r="B77" s="292"/>
      <c r="C77" s="291"/>
      <c r="D77" s="274"/>
      <c r="E77" s="276">
        <v>22</v>
      </c>
      <c r="F77" s="277" t="s">
        <v>197</v>
      </c>
      <c r="G77" s="278">
        <f t="shared" si="74"/>
        <v>0</v>
      </c>
      <c r="H77" s="279"/>
      <c r="I77" s="318"/>
      <c r="J77" s="278">
        <f t="shared" si="75"/>
        <v>0</v>
      </c>
      <c r="K77" s="279"/>
      <c r="L77" s="319"/>
      <c r="M77" s="278">
        <f aca="true" t="shared" si="83" ref="M77:O77">J77-G77</f>
        <v>0</v>
      </c>
      <c r="N77" s="279">
        <f t="shared" si="83"/>
        <v>0</v>
      </c>
      <c r="O77" s="319">
        <f t="shared" si="83"/>
        <v>0</v>
      </c>
      <c r="P77" s="278">
        <f t="shared" si="77"/>
        <v>0</v>
      </c>
      <c r="Q77" s="279">
        <v>0</v>
      </c>
      <c r="R77" s="319">
        <v>0</v>
      </c>
      <c r="S77" s="278">
        <f t="shared" si="78"/>
        <v>0</v>
      </c>
      <c r="T77" s="279"/>
      <c r="U77" s="319"/>
      <c r="V77" s="329"/>
    </row>
    <row r="78" spans="1:22" s="238" customFormat="1" ht="15" hidden="1">
      <c r="A78" s="288"/>
      <c r="B78" s="292"/>
      <c r="C78" s="291"/>
      <c r="D78" s="274"/>
      <c r="E78" s="463" t="s">
        <v>119</v>
      </c>
      <c r="F78" s="277" t="s">
        <v>200</v>
      </c>
      <c r="G78" s="278">
        <f t="shared" si="74"/>
        <v>0</v>
      </c>
      <c r="H78" s="279"/>
      <c r="I78" s="318"/>
      <c r="J78" s="278">
        <f t="shared" si="75"/>
        <v>0</v>
      </c>
      <c r="K78" s="279"/>
      <c r="L78" s="319"/>
      <c r="M78" s="278">
        <f aca="true" t="shared" si="84" ref="M78:O78">J78-G78</f>
        <v>0</v>
      </c>
      <c r="N78" s="279">
        <f t="shared" si="84"/>
        <v>0</v>
      </c>
      <c r="O78" s="319">
        <f t="shared" si="84"/>
        <v>0</v>
      </c>
      <c r="P78" s="278">
        <f t="shared" si="77"/>
        <v>0</v>
      </c>
      <c r="Q78" s="279">
        <v>0</v>
      </c>
      <c r="R78" s="319">
        <v>0</v>
      </c>
      <c r="S78" s="278">
        <f t="shared" si="78"/>
        <v>0</v>
      </c>
      <c r="T78" s="279"/>
      <c r="U78" s="319"/>
      <c r="V78" s="329"/>
    </row>
    <row r="79" spans="1:22" s="238" customFormat="1" ht="40.5" hidden="1">
      <c r="A79" s="288">
        <v>505</v>
      </c>
      <c r="B79" s="274"/>
      <c r="C79" s="335" t="s">
        <v>201</v>
      </c>
      <c r="D79" s="274"/>
      <c r="E79" s="276"/>
      <c r="F79" s="277"/>
      <c r="G79" s="278">
        <f t="shared" si="74"/>
        <v>0</v>
      </c>
      <c r="H79" s="279">
        <f aca="true" t="shared" si="85" ref="H79:L79">SUM(H80,H94,H122)</f>
        <v>0</v>
      </c>
      <c r="I79" s="318">
        <f t="shared" si="85"/>
        <v>0</v>
      </c>
      <c r="J79" s="278">
        <f t="shared" si="75"/>
        <v>0</v>
      </c>
      <c r="K79" s="279">
        <f>SUM(K80,K94,K122)</f>
        <v>0</v>
      </c>
      <c r="L79" s="319">
        <f>SUM(L80,L94,L122)</f>
        <v>0</v>
      </c>
      <c r="M79" s="278">
        <f aca="true" t="shared" si="86" ref="M79:O79">J79-G79</f>
        <v>0</v>
      </c>
      <c r="N79" s="279">
        <f t="shared" si="86"/>
        <v>0</v>
      </c>
      <c r="O79" s="319">
        <f t="shared" si="86"/>
        <v>0</v>
      </c>
      <c r="P79" s="278">
        <f t="shared" si="77"/>
        <v>0</v>
      </c>
      <c r="Q79" s="279">
        <v>0</v>
      </c>
      <c r="R79" s="319">
        <v>0</v>
      </c>
      <c r="S79" s="278">
        <f t="shared" si="78"/>
        <v>0</v>
      </c>
      <c r="T79" s="279">
        <f>SUM(T80,T94,T122)</f>
        <v>0</v>
      </c>
      <c r="U79" s="319">
        <f>SUM(U80,U94,U122)</f>
        <v>0</v>
      </c>
      <c r="V79" s="329"/>
    </row>
    <row r="80" spans="1:22" s="238" customFormat="1" ht="15" hidden="1">
      <c r="A80" s="273"/>
      <c r="B80" s="464" t="s">
        <v>92</v>
      </c>
      <c r="C80" s="275" t="s">
        <v>202</v>
      </c>
      <c r="D80" s="280">
        <v>301</v>
      </c>
      <c r="E80" s="276"/>
      <c r="F80" s="290" t="s">
        <v>91</v>
      </c>
      <c r="G80" s="278">
        <f t="shared" si="74"/>
        <v>0</v>
      </c>
      <c r="H80" s="279">
        <f aca="true" t="shared" si="87" ref="H80:L80">SUM(H81:H93)</f>
        <v>0</v>
      </c>
      <c r="I80" s="318">
        <f t="shared" si="87"/>
        <v>0</v>
      </c>
      <c r="J80" s="278">
        <f t="shared" si="75"/>
        <v>0</v>
      </c>
      <c r="K80" s="279">
        <f>SUM(K81:K93)</f>
        <v>0</v>
      </c>
      <c r="L80" s="319">
        <f>SUM(L81:L93)</f>
        <v>0</v>
      </c>
      <c r="M80" s="278">
        <f aca="true" t="shared" si="88" ref="M80:O80">J80-G80</f>
        <v>0</v>
      </c>
      <c r="N80" s="279">
        <f t="shared" si="88"/>
        <v>0</v>
      </c>
      <c r="O80" s="319">
        <f t="shared" si="88"/>
        <v>0</v>
      </c>
      <c r="P80" s="278">
        <f t="shared" si="77"/>
        <v>0</v>
      </c>
      <c r="Q80" s="279">
        <v>0</v>
      </c>
      <c r="R80" s="319">
        <v>0</v>
      </c>
      <c r="S80" s="278">
        <f t="shared" si="78"/>
        <v>0</v>
      </c>
      <c r="T80" s="279">
        <f>SUM(T81:T93)</f>
        <v>0</v>
      </c>
      <c r="U80" s="319">
        <f>SUM(U81:U93)</f>
        <v>0</v>
      </c>
      <c r="V80" s="329"/>
    </row>
    <row r="81" spans="1:22" s="238" customFormat="1" ht="15" hidden="1">
      <c r="A81" s="273"/>
      <c r="B81" s="274"/>
      <c r="C81" s="275"/>
      <c r="D81" s="280"/>
      <c r="E81" s="274" t="s">
        <v>92</v>
      </c>
      <c r="F81" s="277" t="s">
        <v>94</v>
      </c>
      <c r="G81" s="278">
        <f t="shared" si="74"/>
        <v>0</v>
      </c>
      <c r="H81" s="279"/>
      <c r="I81" s="318"/>
      <c r="J81" s="278">
        <f t="shared" si="75"/>
        <v>0</v>
      </c>
      <c r="K81" s="279"/>
      <c r="L81" s="319"/>
      <c r="M81" s="278">
        <f aca="true" t="shared" si="89" ref="M81:O81">J81-G81</f>
        <v>0</v>
      </c>
      <c r="N81" s="279">
        <f t="shared" si="89"/>
        <v>0</v>
      </c>
      <c r="O81" s="319">
        <f t="shared" si="89"/>
        <v>0</v>
      </c>
      <c r="P81" s="278">
        <f t="shared" si="77"/>
        <v>0</v>
      </c>
      <c r="Q81" s="279">
        <v>0</v>
      </c>
      <c r="R81" s="319">
        <v>0</v>
      </c>
      <c r="S81" s="278">
        <f t="shared" si="78"/>
        <v>0</v>
      </c>
      <c r="T81" s="279"/>
      <c r="U81" s="319"/>
      <c r="V81" s="328"/>
    </row>
    <row r="82" spans="1:22" s="238" customFormat="1" ht="15" hidden="1">
      <c r="A82" s="273"/>
      <c r="B82" s="274"/>
      <c r="C82" s="275"/>
      <c r="D82" s="280"/>
      <c r="E82" s="274" t="s">
        <v>95</v>
      </c>
      <c r="F82" s="277" t="s">
        <v>96</v>
      </c>
      <c r="G82" s="278">
        <f t="shared" si="74"/>
        <v>0</v>
      </c>
      <c r="H82" s="279"/>
      <c r="I82" s="318"/>
      <c r="J82" s="278">
        <f t="shared" si="75"/>
        <v>0</v>
      </c>
      <c r="K82" s="279"/>
      <c r="L82" s="319"/>
      <c r="M82" s="278">
        <f aca="true" t="shared" si="90" ref="M82:O82">J82-G82</f>
        <v>0</v>
      </c>
      <c r="N82" s="279">
        <f t="shared" si="90"/>
        <v>0</v>
      </c>
      <c r="O82" s="319">
        <f t="shared" si="90"/>
        <v>0</v>
      </c>
      <c r="P82" s="278">
        <f t="shared" si="77"/>
        <v>0</v>
      </c>
      <c r="Q82" s="279">
        <v>0</v>
      </c>
      <c r="R82" s="319">
        <v>0</v>
      </c>
      <c r="S82" s="278">
        <f t="shared" si="78"/>
        <v>0</v>
      </c>
      <c r="T82" s="279"/>
      <c r="U82" s="319"/>
      <c r="V82" s="329"/>
    </row>
    <row r="83" spans="1:22" s="238" customFormat="1" ht="15" hidden="1">
      <c r="A83" s="273"/>
      <c r="B83" s="274"/>
      <c r="C83" s="275"/>
      <c r="D83" s="280"/>
      <c r="E83" s="274" t="s">
        <v>97</v>
      </c>
      <c r="F83" s="277" t="s">
        <v>98</v>
      </c>
      <c r="G83" s="278">
        <f t="shared" si="74"/>
        <v>0</v>
      </c>
      <c r="H83" s="279"/>
      <c r="I83" s="318"/>
      <c r="J83" s="278">
        <f t="shared" si="75"/>
        <v>0</v>
      </c>
      <c r="K83" s="279"/>
      <c r="L83" s="319"/>
      <c r="M83" s="278">
        <f aca="true" t="shared" si="91" ref="M83:O83">J83-G83</f>
        <v>0</v>
      </c>
      <c r="N83" s="279">
        <f t="shared" si="91"/>
        <v>0</v>
      </c>
      <c r="O83" s="319">
        <f t="shared" si="91"/>
        <v>0</v>
      </c>
      <c r="P83" s="278">
        <f t="shared" si="77"/>
        <v>0</v>
      </c>
      <c r="Q83" s="279">
        <v>0</v>
      </c>
      <c r="R83" s="319">
        <v>0</v>
      </c>
      <c r="S83" s="278">
        <f t="shared" si="78"/>
        <v>0</v>
      </c>
      <c r="T83" s="279"/>
      <c r="U83" s="319"/>
      <c r="V83" s="329"/>
    </row>
    <row r="84" spans="1:22" s="238" customFormat="1" ht="15" hidden="1">
      <c r="A84" s="273"/>
      <c r="B84" s="274"/>
      <c r="C84" s="275"/>
      <c r="D84" s="280"/>
      <c r="E84" s="276" t="s">
        <v>115</v>
      </c>
      <c r="F84" s="277" t="s">
        <v>116</v>
      </c>
      <c r="G84" s="278">
        <f t="shared" si="74"/>
        <v>0</v>
      </c>
      <c r="H84" s="279"/>
      <c r="I84" s="318"/>
      <c r="J84" s="278">
        <f t="shared" si="75"/>
        <v>0</v>
      </c>
      <c r="K84" s="279"/>
      <c r="L84" s="319"/>
      <c r="M84" s="278">
        <f aca="true" t="shared" si="92" ref="M84:O84">J84-G84</f>
        <v>0</v>
      </c>
      <c r="N84" s="279">
        <f t="shared" si="92"/>
        <v>0</v>
      </c>
      <c r="O84" s="319">
        <f t="shared" si="92"/>
        <v>0</v>
      </c>
      <c r="P84" s="278">
        <f t="shared" si="77"/>
        <v>0</v>
      </c>
      <c r="Q84" s="279">
        <v>0</v>
      </c>
      <c r="R84" s="319">
        <v>0</v>
      </c>
      <c r="S84" s="278">
        <f t="shared" si="78"/>
        <v>0</v>
      </c>
      <c r="T84" s="279"/>
      <c r="U84" s="319"/>
      <c r="V84" s="328"/>
    </row>
    <row r="85" spans="1:22" s="238" customFormat="1" ht="15" hidden="1">
      <c r="A85" s="273"/>
      <c r="B85" s="274"/>
      <c r="C85" s="275"/>
      <c r="D85" s="280"/>
      <c r="E85" s="276" t="s">
        <v>133</v>
      </c>
      <c r="F85" s="277" t="s">
        <v>203</v>
      </c>
      <c r="G85" s="278">
        <f t="shared" si="74"/>
        <v>0</v>
      </c>
      <c r="H85" s="279"/>
      <c r="I85" s="318"/>
      <c r="J85" s="278">
        <f t="shared" si="75"/>
        <v>0</v>
      </c>
      <c r="K85" s="279"/>
      <c r="L85" s="319"/>
      <c r="M85" s="278">
        <f aca="true" t="shared" si="93" ref="M85:O85">J85-G85</f>
        <v>0</v>
      </c>
      <c r="N85" s="279">
        <f t="shared" si="93"/>
        <v>0</v>
      </c>
      <c r="O85" s="319">
        <f t="shared" si="93"/>
        <v>0</v>
      </c>
      <c r="P85" s="278">
        <f t="shared" si="77"/>
        <v>0</v>
      </c>
      <c r="Q85" s="279">
        <v>0</v>
      </c>
      <c r="R85" s="319">
        <v>0</v>
      </c>
      <c r="S85" s="278">
        <f t="shared" si="78"/>
        <v>0</v>
      </c>
      <c r="T85" s="279"/>
      <c r="U85" s="319"/>
      <c r="V85" s="329"/>
    </row>
    <row r="86" spans="1:22" s="238" customFormat="1" ht="15" hidden="1">
      <c r="A86" s="273"/>
      <c r="B86" s="274"/>
      <c r="C86" s="275"/>
      <c r="D86" s="280"/>
      <c r="E86" s="276" t="s">
        <v>100</v>
      </c>
      <c r="F86" s="277" t="s">
        <v>101</v>
      </c>
      <c r="G86" s="278">
        <f t="shared" si="74"/>
        <v>0</v>
      </c>
      <c r="H86" s="279"/>
      <c r="I86" s="318"/>
      <c r="J86" s="278">
        <f t="shared" si="75"/>
        <v>0</v>
      </c>
      <c r="K86" s="279"/>
      <c r="L86" s="319"/>
      <c r="M86" s="278">
        <f aca="true" t="shared" si="94" ref="M86:O86">J86-G86</f>
        <v>0</v>
      </c>
      <c r="N86" s="279">
        <f t="shared" si="94"/>
        <v>0</v>
      </c>
      <c r="O86" s="319">
        <f t="shared" si="94"/>
        <v>0</v>
      </c>
      <c r="P86" s="278">
        <f t="shared" si="77"/>
        <v>0</v>
      </c>
      <c r="Q86" s="279">
        <v>0</v>
      </c>
      <c r="R86" s="319">
        <v>0</v>
      </c>
      <c r="S86" s="278">
        <f t="shared" si="78"/>
        <v>0</v>
      </c>
      <c r="T86" s="279"/>
      <c r="U86" s="319"/>
      <c r="V86" s="329"/>
    </row>
    <row r="87" spans="1:22" s="238" customFormat="1" ht="15" hidden="1">
      <c r="A87" s="273"/>
      <c r="B87" s="274"/>
      <c r="C87" s="275"/>
      <c r="D87" s="280"/>
      <c r="E87" s="276" t="s">
        <v>103</v>
      </c>
      <c r="F87" s="277" t="s">
        <v>104</v>
      </c>
      <c r="G87" s="278">
        <f t="shared" si="74"/>
        <v>0</v>
      </c>
      <c r="H87" s="279"/>
      <c r="I87" s="318"/>
      <c r="J87" s="278">
        <f t="shared" si="75"/>
        <v>0</v>
      </c>
      <c r="K87" s="279"/>
      <c r="L87" s="319"/>
      <c r="M87" s="278">
        <f aca="true" t="shared" si="95" ref="M87:O87">J87-G87</f>
        <v>0</v>
      </c>
      <c r="N87" s="279">
        <f t="shared" si="95"/>
        <v>0</v>
      </c>
      <c r="O87" s="319">
        <f t="shared" si="95"/>
        <v>0</v>
      </c>
      <c r="P87" s="278">
        <f t="shared" si="77"/>
        <v>0</v>
      </c>
      <c r="Q87" s="279">
        <v>0</v>
      </c>
      <c r="R87" s="319">
        <v>0</v>
      </c>
      <c r="S87" s="278">
        <f t="shared" si="78"/>
        <v>0</v>
      </c>
      <c r="T87" s="279"/>
      <c r="U87" s="319"/>
      <c r="V87" s="329"/>
    </row>
    <row r="88" spans="1:22" s="238" customFormat="1" ht="15" hidden="1">
      <c r="A88" s="273"/>
      <c r="B88" s="274"/>
      <c r="C88" s="275"/>
      <c r="D88" s="280"/>
      <c r="E88" s="276">
        <v>10</v>
      </c>
      <c r="F88" s="277" t="s">
        <v>107</v>
      </c>
      <c r="G88" s="278">
        <f t="shared" si="74"/>
        <v>0</v>
      </c>
      <c r="H88" s="279"/>
      <c r="I88" s="318"/>
      <c r="J88" s="278">
        <f t="shared" si="75"/>
        <v>0</v>
      </c>
      <c r="K88" s="279"/>
      <c r="L88" s="319"/>
      <c r="M88" s="278">
        <f aca="true" t="shared" si="96" ref="M88:O88">J88-G88</f>
        <v>0</v>
      </c>
      <c r="N88" s="279">
        <f t="shared" si="96"/>
        <v>0</v>
      </c>
      <c r="O88" s="319">
        <f t="shared" si="96"/>
        <v>0</v>
      </c>
      <c r="P88" s="278">
        <f t="shared" si="77"/>
        <v>0</v>
      </c>
      <c r="Q88" s="279">
        <v>0</v>
      </c>
      <c r="R88" s="319">
        <v>0</v>
      </c>
      <c r="S88" s="278">
        <f t="shared" si="78"/>
        <v>0</v>
      </c>
      <c r="T88" s="279"/>
      <c r="U88" s="319"/>
      <c r="V88" s="329"/>
    </row>
    <row r="89" spans="1:22" s="238" customFormat="1" ht="15" hidden="1">
      <c r="A89" s="273"/>
      <c r="B89" s="274"/>
      <c r="C89" s="275"/>
      <c r="D89" s="280"/>
      <c r="E89" s="276" t="s">
        <v>108</v>
      </c>
      <c r="F89" s="277" t="s">
        <v>109</v>
      </c>
      <c r="G89" s="278">
        <f t="shared" si="74"/>
        <v>0</v>
      </c>
      <c r="H89" s="279"/>
      <c r="I89" s="318"/>
      <c r="J89" s="278">
        <f t="shared" si="75"/>
        <v>0</v>
      </c>
      <c r="K89" s="279"/>
      <c r="L89" s="319"/>
      <c r="M89" s="278">
        <f aca="true" t="shared" si="97" ref="M89:O89">J89-G89</f>
        <v>0</v>
      </c>
      <c r="N89" s="279">
        <f t="shared" si="97"/>
        <v>0</v>
      </c>
      <c r="O89" s="319">
        <f t="shared" si="97"/>
        <v>0</v>
      </c>
      <c r="P89" s="278">
        <f t="shared" si="77"/>
        <v>0</v>
      </c>
      <c r="Q89" s="279">
        <v>0</v>
      </c>
      <c r="R89" s="319">
        <v>0</v>
      </c>
      <c r="S89" s="278">
        <f t="shared" si="78"/>
        <v>0</v>
      </c>
      <c r="T89" s="279"/>
      <c r="U89" s="319"/>
      <c r="V89" s="329"/>
    </row>
    <row r="90" spans="1:22" s="238" customFormat="1" ht="15" hidden="1">
      <c r="A90" s="273"/>
      <c r="B90" s="274"/>
      <c r="C90" s="275"/>
      <c r="D90" s="280"/>
      <c r="E90" s="276" t="s">
        <v>110</v>
      </c>
      <c r="F90" s="277" t="s">
        <v>111</v>
      </c>
      <c r="G90" s="278">
        <f t="shared" si="74"/>
        <v>0</v>
      </c>
      <c r="H90" s="279"/>
      <c r="I90" s="318"/>
      <c r="J90" s="278">
        <f t="shared" si="75"/>
        <v>0</v>
      </c>
      <c r="K90" s="279"/>
      <c r="L90" s="319"/>
      <c r="M90" s="278">
        <f aca="true" t="shared" si="98" ref="M90:O90">J90-G90</f>
        <v>0</v>
      </c>
      <c r="N90" s="279">
        <f t="shared" si="98"/>
        <v>0</v>
      </c>
      <c r="O90" s="319">
        <f t="shared" si="98"/>
        <v>0</v>
      </c>
      <c r="P90" s="278">
        <f t="shared" si="77"/>
        <v>0</v>
      </c>
      <c r="Q90" s="279">
        <v>0</v>
      </c>
      <c r="R90" s="319">
        <v>0</v>
      </c>
      <c r="S90" s="278">
        <f t="shared" si="78"/>
        <v>0</v>
      </c>
      <c r="T90" s="279"/>
      <c r="U90" s="319"/>
      <c r="V90" s="329"/>
    </row>
    <row r="91" spans="1:22" s="238" customFormat="1" ht="15" hidden="1">
      <c r="A91" s="273"/>
      <c r="B91" s="274"/>
      <c r="C91" s="275"/>
      <c r="D91" s="280"/>
      <c r="E91" s="274">
        <v>13</v>
      </c>
      <c r="F91" s="277" t="s">
        <v>112</v>
      </c>
      <c r="G91" s="278">
        <f t="shared" si="74"/>
        <v>0</v>
      </c>
      <c r="H91" s="279"/>
      <c r="I91" s="318"/>
      <c r="J91" s="278">
        <f t="shared" si="75"/>
        <v>0</v>
      </c>
      <c r="K91" s="279"/>
      <c r="L91" s="319"/>
      <c r="M91" s="278">
        <f aca="true" t="shared" si="99" ref="M91:O91">J91-G91</f>
        <v>0</v>
      </c>
      <c r="N91" s="279">
        <f t="shared" si="99"/>
        <v>0</v>
      </c>
      <c r="O91" s="319">
        <f t="shared" si="99"/>
        <v>0</v>
      </c>
      <c r="P91" s="278">
        <f t="shared" si="77"/>
        <v>0</v>
      </c>
      <c r="Q91" s="279">
        <v>0</v>
      </c>
      <c r="R91" s="319">
        <v>0</v>
      </c>
      <c r="S91" s="278">
        <f t="shared" si="78"/>
        <v>0</v>
      </c>
      <c r="T91" s="279"/>
      <c r="U91" s="319"/>
      <c r="V91" s="329"/>
    </row>
    <row r="92" spans="1:22" s="238" customFormat="1" ht="15" hidden="1">
      <c r="A92" s="273"/>
      <c r="B92" s="274"/>
      <c r="C92" s="275"/>
      <c r="D92" s="280"/>
      <c r="E92" s="274">
        <v>14</v>
      </c>
      <c r="F92" s="277" t="s">
        <v>118</v>
      </c>
      <c r="G92" s="278">
        <f t="shared" si="74"/>
        <v>0</v>
      </c>
      <c r="H92" s="279"/>
      <c r="I92" s="318"/>
      <c r="J92" s="278">
        <f t="shared" si="75"/>
        <v>0</v>
      </c>
      <c r="K92" s="279"/>
      <c r="L92" s="319"/>
      <c r="M92" s="278">
        <f aca="true" t="shared" si="100" ref="M92:O92">J92-G92</f>
        <v>0</v>
      </c>
      <c r="N92" s="279">
        <f t="shared" si="100"/>
        <v>0</v>
      </c>
      <c r="O92" s="319">
        <f t="shared" si="100"/>
        <v>0</v>
      </c>
      <c r="P92" s="278">
        <f t="shared" si="77"/>
        <v>0</v>
      </c>
      <c r="Q92" s="279">
        <v>0</v>
      </c>
      <c r="R92" s="319">
        <v>0</v>
      </c>
      <c r="S92" s="278">
        <f t="shared" si="78"/>
        <v>0</v>
      </c>
      <c r="T92" s="279"/>
      <c r="U92" s="319"/>
      <c r="V92" s="329"/>
    </row>
    <row r="93" spans="1:22" s="238" customFormat="1" ht="15" hidden="1">
      <c r="A93" s="273"/>
      <c r="B93" s="274"/>
      <c r="C93" s="275"/>
      <c r="D93" s="280"/>
      <c r="E93" s="274" t="s">
        <v>119</v>
      </c>
      <c r="F93" s="277" t="s">
        <v>114</v>
      </c>
      <c r="G93" s="278">
        <f t="shared" si="74"/>
        <v>0</v>
      </c>
      <c r="H93" s="279"/>
      <c r="I93" s="318"/>
      <c r="J93" s="278">
        <f t="shared" si="75"/>
        <v>0</v>
      </c>
      <c r="K93" s="279"/>
      <c r="L93" s="319"/>
      <c r="M93" s="278">
        <f aca="true" t="shared" si="101" ref="M93:O93">J93-G93</f>
        <v>0</v>
      </c>
      <c r="N93" s="279">
        <f t="shared" si="101"/>
        <v>0</v>
      </c>
      <c r="O93" s="319">
        <f t="shared" si="101"/>
        <v>0</v>
      </c>
      <c r="P93" s="278">
        <f t="shared" si="77"/>
        <v>0</v>
      </c>
      <c r="Q93" s="279">
        <v>0</v>
      </c>
      <c r="R93" s="319">
        <v>0</v>
      </c>
      <c r="S93" s="278">
        <f t="shared" si="78"/>
        <v>0</v>
      </c>
      <c r="T93" s="279"/>
      <c r="U93" s="319"/>
      <c r="V93" s="329"/>
    </row>
    <row r="94" spans="1:22" s="238" customFormat="1" ht="15" hidden="1">
      <c r="A94" s="273"/>
      <c r="B94" s="464" t="s">
        <v>95</v>
      </c>
      <c r="C94" s="275" t="s">
        <v>204</v>
      </c>
      <c r="D94" s="280">
        <v>302</v>
      </c>
      <c r="E94" s="276"/>
      <c r="F94" s="287" t="s">
        <v>121</v>
      </c>
      <c r="G94" s="278">
        <f t="shared" si="74"/>
        <v>0</v>
      </c>
      <c r="H94" s="279">
        <f>SUM(H95:H121)</f>
        <v>0</v>
      </c>
      <c r="I94" s="318">
        <v>0</v>
      </c>
      <c r="J94" s="278">
        <f t="shared" si="75"/>
        <v>0</v>
      </c>
      <c r="K94" s="279">
        <f>SUM(K95:K121)</f>
        <v>0</v>
      </c>
      <c r="L94" s="319">
        <v>0</v>
      </c>
      <c r="M94" s="278">
        <f aca="true" t="shared" si="102" ref="M94:O94">J94-G94</f>
        <v>0</v>
      </c>
      <c r="N94" s="279">
        <f t="shared" si="102"/>
        <v>0</v>
      </c>
      <c r="O94" s="319">
        <f t="shared" si="102"/>
        <v>0</v>
      </c>
      <c r="P94" s="278">
        <f t="shared" si="77"/>
        <v>0</v>
      </c>
      <c r="Q94" s="279">
        <v>0</v>
      </c>
      <c r="R94" s="319">
        <v>0</v>
      </c>
      <c r="S94" s="278">
        <f t="shared" si="78"/>
        <v>0</v>
      </c>
      <c r="T94" s="279">
        <f>SUM(T95:T121)</f>
        <v>0</v>
      </c>
      <c r="U94" s="319">
        <v>0</v>
      </c>
      <c r="V94" s="329"/>
    </row>
    <row r="95" spans="1:22" s="238" customFormat="1" ht="15" hidden="1">
      <c r="A95" s="273"/>
      <c r="B95" s="274"/>
      <c r="C95" s="275"/>
      <c r="D95" s="280"/>
      <c r="E95" s="274" t="s">
        <v>92</v>
      </c>
      <c r="F95" s="277" t="s">
        <v>123</v>
      </c>
      <c r="G95" s="278">
        <f t="shared" si="74"/>
        <v>0</v>
      </c>
      <c r="H95" s="279"/>
      <c r="I95" s="318"/>
      <c r="J95" s="278">
        <f t="shared" si="75"/>
        <v>0</v>
      </c>
      <c r="K95" s="279"/>
      <c r="L95" s="319"/>
      <c r="M95" s="278">
        <f aca="true" t="shared" si="103" ref="M95:O95">J95-G95</f>
        <v>0</v>
      </c>
      <c r="N95" s="279">
        <f t="shared" si="103"/>
        <v>0</v>
      </c>
      <c r="O95" s="319">
        <f t="shared" si="103"/>
        <v>0</v>
      </c>
      <c r="P95" s="278">
        <f t="shared" si="77"/>
        <v>0</v>
      </c>
      <c r="Q95" s="279">
        <v>0</v>
      </c>
      <c r="R95" s="334">
        <v>0</v>
      </c>
      <c r="S95" s="278">
        <f t="shared" si="78"/>
        <v>0</v>
      </c>
      <c r="T95" s="279"/>
      <c r="U95" s="334"/>
      <c r="V95" s="329"/>
    </row>
    <row r="96" spans="1:22" s="238" customFormat="1" ht="15" hidden="1">
      <c r="A96" s="273"/>
      <c r="B96" s="274"/>
      <c r="C96" s="275"/>
      <c r="D96" s="280"/>
      <c r="E96" s="274" t="s">
        <v>95</v>
      </c>
      <c r="F96" s="277" t="s">
        <v>125</v>
      </c>
      <c r="G96" s="278">
        <f t="shared" si="74"/>
        <v>0</v>
      </c>
      <c r="H96" s="279"/>
      <c r="I96" s="318"/>
      <c r="J96" s="278">
        <f t="shared" si="75"/>
        <v>0</v>
      </c>
      <c r="K96" s="279"/>
      <c r="L96" s="319"/>
      <c r="M96" s="278">
        <f aca="true" t="shared" si="104" ref="M96:O96">J96-G96</f>
        <v>0</v>
      </c>
      <c r="N96" s="279">
        <f t="shared" si="104"/>
        <v>0</v>
      </c>
      <c r="O96" s="319">
        <f t="shared" si="104"/>
        <v>0</v>
      </c>
      <c r="P96" s="278">
        <f t="shared" si="77"/>
        <v>0</v>
      </c>
      <c r="Q96" s="279">
        <v>0</v>
      </c>
      <c r="R96" s="334">
        <v>0</v>
      </c>
      <c r="S96" s="278">
        <f t="shared" si="78"/>
        <v>0</v>
      </c>
      <c r="T96" s="279"/>
      <c r="U96" s="334"/>
      <c r="V96" s="329"/>
    </row>
    <row r="97" spans="1:22" s="238" customFormat="1" ht="15" hidden="1">
      <c r="A97" s="273"/>
      <c r="B97" s="274"/>
      <c r="C97" s="275"/>
      <c r="D97" s="280"/>
      <c r="E97" s="274" t="s">
        <v>97</v>
      </c>
      <c r="F97" s="277" t="s">
        <v>163</v>
      </c>
      <c r="G97" s="278">
        <f t="shared" si="74"/>
        <v>0</v>
      </c>
      <c r="H97" s="279"/>
      <c r="I97" s="318"/>
      <c r="J97" s="278">
        <f t="shared" si="75"/>
        <v>0</v>
      </c>
      <c r="K97" s="279"/>
      <c r="L97" s="319"/>
      <c r="M97" s="278">
        <f aca="true" t="shared" si="105" ref="M97:O97">J97-G97</f>
        <v>0</v>
      </c>
      <c r="N97" s="279">
        <f t="shared" si="105"/>
        <v>0</v>
      </c>
      <c r="O97" s="319">
        <f t="shared" si="105"/>
        <v>0</v>
      </c>
      <c r="P97" s="278">
        <f t="shared" si="77"/>
        <v>0</v>
      </c>
      <c r="Q97" s="279">
        <v>0</v>
      </c>
      <c r="R97" s="334">
        <v>0</v>
      </c>
      <c r="S97" s="278">
        <f t="shared" si="78"/>
        <v>0</v>
      </c>
      <c r="T97" s="279"/>
      <c r="U97" s="334"/>
      <c r="V97" s="329"/>
    </row>
    <row r="98" spans="1:22" s="238" customFormat="1" ht="15" hidden="1">
      <c r="A98" s="273"/>
      <c r="B98" s="274"/>
      <c r="C98" s="275"/>
      <c r="D98" s="280"/>
      <c r="E98" s="274" t="s">
        <v>127</v>
      </c>
      <c r="F98" s="277" t="s">
        <v>128</v>
      </c>
      <c r="G98" s="278">
        <f t="shared" si="74"/>
        <v>0</v>
      </c>
      <c r="H98" s="279"/>
      <c r="I98" s="318"/>
      <c r="J98" s="278">
        <f t="shared" si="75"/>
        <v>0</v>
      </c>
      <c r="K98" s="279"/>
      <c r="L98" s="319"/>
      <c r="M98" s="278">
        <f aca="true" t="shared" si="106" ref="M98:O98">J98-G98</f>
        <v>0</v>
      </c>
      <c r="N98" s="279">
        <f t="shared" si="106"/>
        <v>0</v>
      </c>
      <c r="O98" s="319">
        <f t="shared" si="106"/>
        <v>0</v>
      </c>
      <c r="P98" s="278">
        <f t="shared" si="77"/>
        <v>0</v>
      </c>
      <c r="Q98" s="279">
        <v>0</v>
      </c>
      <c r="R98" s="319">
        <v>0</v>
      </c>
      <c r="S98" s="278">
        <f t="shared" si="78"/>
        <v>0</v>
      </c>
      <c r="T98" s="279"/>
      <c r="U98" s="319"/>
      <c r="V98" s="329"/>
    </row>
    <row r="99" spans="1:22" s="238" customFormat="1" ht="15" hidden="1">
      <c r="A99" s="273"/>
      <c r="B99" s="274"/>
      <c r="C99" s="275"/>
      <c r="D99" s="280"/>
      <c r="E99" s="274" t="s">
        <v>129</v>
      </c>
      <c r="F99" s="277" t="s">
        <v>130</v>
      </c>
      <c r="G99" s="278">
        <f t="shared" si="74"/>
        <v>0</v>
      </c>
      <c r="H99" s="279"/>
      <c r="I99" s="318"/>
      <c r="J99" s="278">
        <f t="shared" si="75"/>
        <v>0</v>
      </c>
      <c r="K99" s="279"/>
      <c r="L99" s="319"/>
      <c r="M99" s="278">
        <f aca="true" t="shared" si="107" ref="M99:O99">J99-G99</f>
        <v>0</v>
      </c>
      <c r="N99" s="279">
        <f t="shared" si="107"/>
        <v>0</v>
      </c>
      <c r="O99" s="319">
        <f t="shared" si="107"/>
        <v>0</v>
      </c>
      <c r="P99" s="278">
        <f t="shared" si="77"/>
        <v>0</v>
      </c>
      <c r="Q99" s="279">
        <v>0</v>
      </c>
      <c r="R99" s="319">
        <v>0</v>
      </c>
      <c r="S99" s="278">
        <f t="shared" si="78"/>
        <v>0</v>
      </c>
      <c r="T99" s="279"/>
      <c r="U99" s="319"/>
      <c r="V99" s="329"/>
    </row>
    <row r="100" spans="1:22" s="238" customFormat="1" ht="15" hidden="1">
      <c r="A100" s="273"/>
      <c r="B100" s="274"/>
      <c r="C100" s="275"/>
      <c r="D100" s="280"/>
      <c r="E100" s="274" t="s">
        <v>115</v>
      </c>
      <c r="F100" s="277" t="s">
        <v>131</v>
      </c>
      <c r="G100" s="278">
        <f t="shared" si="74"/>
        <v>0</v>
      </c>
      <c r="H100" s="279"/>
      <c r="I100" s="318"/>
      <c r="J100" s="278">
        <f t="shared" si="75"/>
        <v>0</v>
      </c>
      <c r="K100" s="279"/>
      <c r="L100" s="319"/>
      <c r="M100" s="278">
        <f aca="true" t="shared" si="108" ref="M100:O100">J100-G100</f>
        <v>0</v>
      </c>
      <c r="N100" s="279">
        <f t="shared" si="108"/>
        <v>0</v>
      </c>
      <c r="O100" s="319">
        <f t="shared" si="108"/>
        <v>0</v>
      </c>
      <c r="P100" s="278">
        <f t="shared" si="77"/>
        <v>0</v>
      </c>
      <c r="Q100" s="279">
        <v>0</v>
      </c>
      <c r="R100" s="319">
        <v>0</v>
      </c>
      <c r="S100" s="278">
        <f t="shared" si="78"/>
        <v>0</v>
      </c>
      <c r="T100" s="279"/>
      <c r="U100" s="319"/>
      <c r="V100" s="329"/>
    </row>
    <row r="101" spans="1:22" s="238" customFormat="1" ht="15" hidden="1">
      <c r="A101" s="273"/>
      <c r="B101" s="274"/>
      <c r="C101" s="275"/>
      <c r="D101" s="280"/>
      <c r="E101" s="274" t="s">
        <v>133</v>
      </c>
      <c r="F101" s="277" t="s">
        <v>134</v>
      </c>
      <c r="G101" s="278">
        <f t="shared" si="74"/>
        <v>0</v>
      </c>
      <c r="H101" s="279"/>
      <c r="I101" s="318"/>
      <c r="J101" s="278">
        <f t="shared" si="75"/>
        <v>0</v>
      </c>
      <c r="K101" s="279"/>
      <c r="L101" s="319"/>
      <c r="M101" s="278">
        <f aca="true" t="shared" si="109" ref="M101:O101">J101-G101</f>
        <v>0</v>
      </c>
      <c r="N101" s="279">
        <f t="shared" si="109"/>
        <v>0</v>
      </c>
      <c r="O101" s="319">
        <f t="shared" si="109"/>
        <v>0</v>
      </c>
      <c r="P101" s="278">
        <f t="shared" si="77"/>
        <v>0</v>
      </c>
      <c r="Q101" s="279">
        <v>0</v>
      </c>
      <c r="R101" s="319">
        <v>0</v>
      </c>
      <c r="S101" s="278">
        <f t="shared" si="78"/>
        <v>0</v>
      </c>
      <c r="T101" s="279"/>
      <c r="U101" s="319"/>
      <c r="V101" s="329"/>
    </row>
    <row r="102" spans="1:22" s="238" customFormat="1" ht="15" hidden="1">
      <c r="A102" s="273"/>
      <c r="B102" s="274"/>
      <c r="C102" s="275"/>
      <c r="D102" s="280"/>
      <c r="E102" s="274" t="s">
        <v>100</v>
      </c>
      <c r="F102" s="277" t="s">
        <v>135</v>
      </c>
      <c r="G102" s="278">
        <f t="shared" si="74"/>
        <v>0</v>
      </c>
      <c r="H102" s="279"/>
      <c r="I102" s="318"/>
      <c r="J102" s="278">
        <f t="shared" si="75"/>
        <v>0</v>
      </c>
      <c r="K102" s="279"/>
      <c r="L102" s="319"/>
      <c r="M102" s="278">
        <f aca="true" t="shared" si="110" ref="M102:O102">J102-G102</f>
        <v>0</v>
      </c>
      <c r="N102" s="279">
        <f t="shared" si="110"/>
        <v>0</v>
      </c>
      <c r="O102" s="319">
        <f t="shared" si="110"/>
        <v>0</v>
      </c>
      <c r="P102" s="278">
        <f t="shared" si="77"/>
        <v>0</v>
      </c>
      <c r="Q102" s="279">
        <v>0</v>
      </c>
      <c r="R102" s="319">
        <v>0</v>
      </c>
      <c r="S102" s="278">
        <f t="shared" si="78"/>
        <v>0</v>
      </c>
      <c r="T102" s="279"/>
      <c r="U102" s="319"/>
      <c r="V102" s="329"/>
    </row>
    <row r="103" spans="1:22" s="238" customFormat="1" ht="15" hidden="1">
      <c r="A103" s="273"/>
      <c r="B103" s="274"/>
      <c r="C103" s="275"/>
      <c r="D103" s="280"/>
      <c r="E103" s="274" t="s">
        <v>103</v>
      </c>
      <c r="F103" s="277" t="s">
        <v>136</v>
      </c>
      <c r="G103" s="278">
        <f t="shared" si="74"/>
        <v>0</v>
      </c>
      <c r="H103" s="279"/>
      <c r="I103" s="318"/>
      <c r="J103" s="278">
        <f t="shared" si="75"/>
        <v>0</v>
      </c>
      <c r="K103" s="279"/>
      <c r="L103" s="319"/>
      <c r="M103" s="278">
        <f aca="true" t="shared" si="111" ref="M103:O103">J103-G103</f>
        <v>0</v>
      </c>
      <c r="N103" s="279">
        <f t="shared" si="111"/>
        <v>0</v>
      </c>
      <c r="O103" s="319">
        <f t="shared" si="111"/>
        <v>0</v>
      </c>
      <c r="P103" s="278">
        <f t="shared" si="77"/>
        <v>0</v>
      </c>
      <c r="Q103" s="279">
        <v>0</v>
      </c>
      <c r="R103" s="319">
        <v>0</v>
      </c>
      <c r="S103" s="278">
        <f t="shared" si="78"/>
        <v>0</v>
      </c>
      <c r="T103" s="279"/>
      <c r="U103" s="319"/>
      <c r="V103" s="329"/>
    </row>
    <row r="104" spans="1:22" s="238" customFormat="1" ht="15" hidden="1">
      <c r="A104" s="273"/>
      <c r="B104" s="274"/>
      <c r="C104" s="275"/>
      <c r="D104" s="280"/>
      <c r="E104" s="274">
        <v>11</v>
      </c>
      <c r="F104" s="277" t="s">
        <v>137</v>
      </c>
      <c r="G104" s="278">
        <f t="shared" si="74"/>
        <v>0</v>
      </c>
      <c r="H104" s="279"/>
      <c r="I104" s="318"/>
      <c r="J104" s="278">
        <f t="shared" si="75"/>
        <v>0</v>
      </c>
      <c r="K104" s="279"/>
      <c r="L104" s="319"/>
      <c r="M104" s="278">
        <f aca="true" t="shared" si="112" ref="M104:O104">J104-G104</f>
        <v>0</v>
      </c>
      <c r="N104" s="279">
        <f t="shared" si="112"/>
        <v>0</v>
      </c>
      <c r="O104" s="319">
        <f t="shared" si="112"/>
        <v>0</v>
      </c>
      <c r="P104" s="278">
        <f t="shared" si="77"/>
        <v>0</v>
      </c>
      <c r="Q104" s="279">
        <v>0</v>
      </c>
      <c r="R104" s="334">
        <v>0</v>
      </c>
      <c r="S104" s="278">
        <f t="shared" si="78"/>
        <v>0</v>
      </c>
      <c r="T104" s="279"/>
      <c r="U104" s="334"/>
      <c r="V104" s="329"/>
    </row>
    <row r="105" spans="1:22" s="238" customFormat="1" ht="15" hidden="1">
      <c r="A105" s="273"/>
      <c r="B105" s="274"/>
      <c r="C105" s="275"/>
      <c r="D105" s="280"/>
      <c r="E105" s="274">
        <v>12</v>
      </c>
      <c r="F105" s="277" t="s">
        <v>170</v>
      </c>
      <c r="G105" s="278">
        <f t="shared" si="74"/>
        <v>0</v>
      </c>
      <c r="H105" s="279"/>
      <c r="I105" s="318"/>
      <c r="J105" s="278">
        <f t="shared" si="75"/>
        <v>0</v>
      </c>
      <c r="K105" s="279"/>
      <c r="L105" s="319"/>
      <c r="M105" s="278">
        <f aca="true" t="shared" si="113" ref="M105:O105">J105-G105</f>
        <v>0</v>
      </c>
      <c r="N105" s="279">
        <f t="shared" si="113"/>
        <v>0</v>
      </c>
      <c r="O105" s="319">
        <f t="shared" si="113"/>
        <v>0</v>
      </c>
      <c r="P105" s="278">
        <f t="shared" si="77"/>
        <v>0</v>
      </c>
      <c r="Q105" s="279">
        <v>0</v>
      </c>
      <c r="R105" s="319">
        <v>0</v>
      </c>
      <c r="S105" s="278">
        <f t="shared" si="78"/>
        <v>0</v>
      </c>
      <c r="T105" s="279"/>
      <c r="U105" s="319"/>
      <c r="V105" s="329"/>
    </row>
    <row r="106" spans="1:22" s="238" customFormat="1" ht="15" hidden="1">
      <c r="A106" s="273"/>
      <c r="B106" s="274"/>
      <c r="C106" s="275"/>
      <c r="D106" s="280"/>
      <c r="E106" s="274">
        <v>13</v>
      </c>
      <c r="F106" s="277" t="s">
        <v>173</v>
      </c>
      <c r="G106" s="278">
        <f t="shared" si="74"/>
        <v>0</v>
      </c>
      <c r="H106" s="279"/>
      <c r="I106" s="318"/>
      <c r="J106" s="278">
        <f t="shared" si="75"/>
        <v>0</v>
      </c>
      <c r="K106" s="279"/>
      <c r="L106" s="319"/>
      <c r="M106" s="278">
        <f aca="true" t="shared" si="114" ref="M106:O106">J106-G106</f>
        <v>0</v>
      </c>
      <c r="N106" s="279">
        <f t="shared" si="114"/>
        <v>0</v>
      </c>
      <c r="O106" s="319">
        <f t="shared" si="114"/>
        <v>0</v>
      </c>
      <c r="P106" s="278">
        <f t="shared" si="77"/>
        <v>0</v>
      </c>
      <c r="Q106" s="279">
        <v>0</v>
      </c>
      <c r="R106" s="319">
        <v>0</v>
      </c>
      <c r="S106" s="278">
        <f t="shared" si="78"/>
        <v>0</v>
      </c>
      <c r="T106" s="279"/>
      <c r="U106" s="319"/>
      <c r="V106" s="329"/>
    </row>
    <row r="107" spans="1:22" s="238" customFormat="1" ht="15" hidden="1">
      <c r="A107" s="273"/>
      <c r="B107" s="274"/>
      <c r="C107" s="275"/>
      <c r="D107" s="280"/>
      <c r="E107" s="274">
        <v>14</v>
      </c>
      <c r="F107" s="277" t="s">
        <v>139</v>
      </c>
      <c r="G107" s="278">
        <f t="shared" si="74"/>
        <v>0</v>
      </c>
      <c r="H107" s="279"/>
      <c r="I107" s="318"/>
      <c r="J107" s="278">
        <f t="shared" si="75"/>
        <v>0</v>
      </c>
      <c r="K107" s="279"/>
      <c r="L107" s="319"/>
      <c r="M107" s="278">
        <f aca="true" t="shared" si="115" ref="M107:O107">J107-G107</f>
        <v>0</v>
      </c>
      <c r="N107" s="279">
        <f t="shared" si="115"/>
        <v>0</v>
      </c>
      <c r="O107" s="319">
        <f t="shared" si="115"/>
        <v>0</v>
      </c>
      <c r="P107" s="278">
        <f t="shared" si="77"/>
        <v>0</v>
      </c>
      <c r="Q107" s="279">
        <v>0</v>
      </c>
      <c r="R107" s="319">
        <v>0</v>
      </c>
      <c r="S107" s="278">
        <f t="shared" si="78"/>
        <v>0</v>
      </c>
      <c r="T107" s="279"/>
      <c r="U107" s="319"/>
      <c r="V107" s="329"/>
    </row>
    <row r="108" spans="1:22" s="238" customFormat="1" ht="15" hidden="1">
      <c r="A108" s="273"/>
      <c r="B108" s="274"/>
      <c r="C108" s="275"/>
      <c r="D108" s="280"/>
      <c r="E108" s="274">
        <v>15</v>
      </c>
      <c r="F108" s="277" t="s">
        <v>149</v>
      </c>
      <c r="G108" s="278">
        <f t="shared" si="74"/>
        <v>0</v>
      </c>
      <c r="H108" s="279"/>
      <c r="I108" s="318"/>
      <c r="J108" s="278">
        <f t="shared" si="75"/>
        <v>0</v>
      </c>
      <c r="K108" s="279"/>
      <c r="L108" s="319"/>
      <c r="M108" s="278">
        <f aca="true" t="shared" si="116" ref="M108:O108">J108-G108</f>
        <v>0</v>
      </c>
      <c r="N108" s="279">
        <f t="shared" si="116"/>
        <v>0</v>
      </c>
      <c r="O108" s="319">
        <f t="shared" si="116"/>
        <v>0</v>
      </c>
      <c r="P108" s="278">
        <f t="shared" si="77"/>
        <v>0</v>
      </c>
      <c r="Q108" s="279">
        <v>0</v>
      </c>
      <c r="R108" s="334">
        <v>0</v>
      </c>
      <c r="S108" s="278">
        <f t="shared" si="78"/>
        <v>0</v>
      </c>
      <c r="T108" s="279"/>
      <c r="U108" s="334"/>
      <c r="V108" s="329"/>
    </row>
    <row r="109" spans="1:22" s="238" customFormat="1" ht="15" hidden="1">
      <c r="A109" s="273"/>
      <c r="B109" s="274"/>
      <c r="C109" s="275"/>
      <c r="D109" s="280"/>
      <c r="E109" s="274">
        <v>16</v>
      </c>
      <c r="F109" s="277" t="s">
        <v>152</v>
      </c>
      <c r="G109" s="278">
        <f t="shared" si="74"/>
        <v>0</v>
      </c>
      <c r="H109" s="279"/>
      <c r="I109" s="318"/>
      <c r="J109" s="278">
        <f t="shared" si="75"/>
        <v>0</v>
      </c>
      <c r="K109" s="279"/>
      <c r="L109" s="319"/>
      <c r="M109" s="278">
        <f aca="true" t="shared" si="117" ref="M109:O109">J109-G109</f>
        <v>0</v>
      </c>
      <c r="N109" s="279">
        <f t="shared" si="117"/>
        <v>0</v>
      </c>
      <c r="O109" s="319">
        <f t="shared" si="117"/>
        <v>0</v>
      </c>
      <c r="P109" s="278">
        <f t="shared" si="77"/>
        <v>0</v>
      </c>
      <c r="Q109" s="279">
        <v>0</v>
      </c>
      <c r="R109" s="334">
        <v>0</v>
      </c>
      <c r="S109" s="278">
        <f t="shared" si="78"/>
        <v>0</v>
      </c>
      <c r="T109" s="279"/>
      <c r="U109" s="334"/>
      <c r="V109" s="329"/>
    </row>
    <row r="110" spans="1:22" s="238" customFormat="1" ht="15" hidden="1">
      <c r="A110" s="273"/>
      <c r="B110" s="274"/>
      <c r="C110" s="275"/>
      <c r="D110" s="280"/>
      <c r="E110" s="274">
        <v>17</v>
      </c>
      <c r="F110" s="277" t="s">
        <v>167</v>
      </c>
      <c r="G110" s="278">
        <f t="shared" si="74"/>
        <v>0</v>
      </c>
      <c r="H110" s="279"/>
      <c r="I110" s="318"/>
      <c r="J110" s="278">
        <f t="shared" si="75"/>
        <v>0</v>
      </c>
      <c r="K110" s="279"/>
      <c r="L110" s="319"/>
      <c r="M110" s="278">
        <f aca="true" t="shared" si="118" ref="M110:O110">J110-G110</f>
        <v>0</v>
      </c>
      <c r="N110" s="279">
        <f t="shared" si="118"/>
        <v>0</v>
      </c>
      <c r="O110" s="319">
        <f t="shared" si="118"/>
        <v>0</v>
      </c>
      <c r="P110" s="278">
        <f t="shared" si="77"/>
        <v>0</v>
      </c>
      <c r="Q110" s="279">
        <v>0</v>
      </c>
      <c r="R110" s="319">
        <v>0</v>
      </c>
      <c r="S110" s="278">
        <f t="shared" si="78"/>
        <v>0</v>
      </c>
      <c r="T110" s="279"/>
      <c r="U110" s="319"/>
      <c r="V110" s="329"/>
    </row>
    <row r="111" spans="1:22" s="238" customFormat="1" ht="15" hidden="1">
      <c r="A111" s="273"/>
      <c r="B111" s="274"/>
      <c r="C111" s="275"/>
      <c r="D111" s="280"/>
      <c r="E111" s="274">
        <v>18</v>
      </c>
      <c r="F111" s="277" t="s">
        <v>157</v>
      </c>
      <c r="G111" s="278">
        <f t="shared" si="74"/>
        <v>0</v>
      </c>
      <c r="H111" s="279"/>
      <c r="I111" s="318"/>
      <c r="J111" s="278">
        <f t="shared" si="75"/>
        <v>0</v>
      </c>
      <c r="K111" s="279"/>
      <c r="L111" s="319"/>
      <c r="M111" s="278">
        <f aca="true" t="shared" si="119" ref="M111:O111">J111-G111</f>
        <v>0</v>
      </c>
      <c r="N111" s="279">
        <f t="shared" si="119"/>
        <v>0</v>
      </c>
      <c r="O111" s="319">
        <f t="shared" si="119"/>
        <v>0</v>
      </c>
      <c r="P111" s="278">
        <f t="shared" si="77"/>
        <v>0</v>
      </c>
      <c r="Q111" s="279">
        <v>0</v>
      </c>
      <c r="R111" s="319">
        <v>0</v>
      </c>
      <c r="S111" s="278">
        <f t="shared" si="78"/>
        <v>0</v>
      </c>
      <c r="T111" s="279"/>
      <c r="U111" s="319"/>
      <c r="V111" s="329"/>
    </row>
    <row r="112" spans="1:22" s="238" customFormat="1" ht="15" hidden="1">
      <c r="A112" s="273"/>
      <c r="B112" s="274"/>
      <c r="C112" s="275"/>
      <c r="D112" s="280"/>
      <c r="E112" s="274">
        <v>24</v>
      </c>
      <c r="F112" s="277" t="s">
        <v>159</v>
      </c>
      <c r="G112" s="278">
        <f t="shared" si="74"/>
        <v>0</v>
      </c>
      <c r="H112" s="279"/>
      <c r="I112" s="318"/>
      <c r="J112" s="278">
        <f t="shared" si="75"/>
        <v>0</v>
      </c>
      <c r="K112" s="279"/>
      <c r="L112" s="319"/>
      <c r="M112" s="278">
        <f aca="true" t="shared" si="120" ref="M112:O112">J112-G112</f>
        <v>0</v>
      </c>
      <c r="N112" s="279">
        <f t="shared" si="120"/>
        <v>0</v>
      </c>
      <c r="O112" s="319">
        <f t="shared" si="120"/>
        <v>0</v>
      </c>
      <c r="P112" s="278">
        <f t="shared" si="77"/>
        <v>0</v>
      </c>
      <c r="Q112" s="279">
        <v>0</v>
      </c>
      <c r="R112" s="319">
        <v>0</v>
      </c>
      <c r="S112" s="278">
        <f t="shared" si="78"/>
        <v>0</v>
      </c>
      <c r="T112" s="279"/>
      <c r="U112" s="319"/>
      <c r="V112" s="329"/>
    </row>
    <row r="113" spans="1:22" s="238" customFormat="1" ht="15" hidden="1">
      <c r="A113" s="273"/>
      <c r="B113" s="274"/>
      <c r="C113" s="275"/>
      <c r="D113" s="280"/>
      <c r="E113" s="274">
        <v>25</v>
      </c>
      <c r="F113" s="336" t="s">
        <v>161</v>
      </c>
      <c r="G113" s="278">
        <f t="shared" si="74"/>
        <v>0</v>
      </c>
      <c r="H113" s="279"/>
      <c r="I113" s="318"/>
      <c r="J113" s="278">
        <f t="shared" si="75"/>
        <v>0</v>
      </c>
      <c r="K113" s="279"/>
      <c r="L113" s="319"/>
      <c r="M113" s="278">
        <f aca="true" t="shared" si="121" ref="M113:O113">J113-G113</f>
        <v>0</v>
      </c>
      <c r="N113" s="279">
        <f t="shared" si="121"/>
        <v>0</v>
      </c>
      <c r="O113" s="319">
        <f t="shared" si="121"/>
        <v>0</v>
      </c>
      <c r="P113" s="278">
        <f t="shared" si="77"/>
        <v>0</v>
      </c>
      <c r="Q113" s="333">
        <v>0</v>
      </c>
      <c r="R113" s="339">
        <v>0</v>
      </c>
      <c r="S113" s="278">
        <f t="shared" si="78"/>
        <v>0</v>
      </c>
      <c r="T113" s="333"/>
      <c r="U113" s="339"/>
      <c r="V113" s="340"/>
    </row>
    <row r="114" spans="1:22" s="238" customFormat="1" ht="15" hidden="1">
      <c r="A114" s="273"/>
      <c r="B114" s="274"/>
      <c r="C114" s="275"/>
      <c r="D114" s="280"/>
      <c r="E114" s="274">
        <v>26</v>
      </c>
      <c r="F114" s="336" t="s">
        <v>165</v>
      </c>
      <c r="G114" s="278">
        <f t="shared" si="74"/>
        <v>0</v>
      </c>
      <c r="H114" s="279"/>
      <c r="I114" s="318"/>
      <c r="J114" s="278">
        <f t="shared" si="75"/>
        <v>0</v>
      </c>
      <c r="K114" s="279"/>
      <c r="L114" s="319"/>
      <c r="M114" s="278">
        <f aca="true" t="shared" si="122" ref="M114:O114">J114-G114</f>
        <v>0</v>
      </c>
      <c r="N114" s="279">
        <f t="shared" si="122"/>
        <v>0</v>
      </c>
      <c r="O114" s="319">
        <f t="shared" si="122"/>
        <v>0</v>
      </c>
      <c r="P114" s="278">
        <f t="shared" si="77"/>
        <v>0</v>
      </c>
      <c r="Q114" s="333">
        <v>0</v>
      </c>
      <c r="R114" s="339">
        <v>0</v>
      </c>
      <c r="S114" s="278">
        <f t="shared" si="78"/>
        <v>0</v>
      </c>
      <c r="T114" s="333"/>
      <c r="U114" s="339"/>
      <c r="V114" s="340"/>
    </row>
    <row r="115" spans="1:22" s="238" customFormat="1" ht="15" hidden="1">
      <c r="A115" s="273"/>
      <c r="B115" s="274"/>
      <c r="C115" s="275"/>
      <c r="D115" s="280"/>
      <c r="E115" s="274">
        <v>27</v>
      </c>
      <c r="F115" s="336" t="s">
        <v>162</v>
      </c>
      <c r="G115" s="278">
        <f t="shared" si="74"/>
        <v>0</v>
      </c>
      <c r="H115" s="279"/>
      <c r="I115" s="318"/>
      <c r="J115" s="278">
        <f t="shared" si="75"/>
        <v>0</v>
      </c>
      <c r="K115" s="279"/>
      <c r="L115" s="319"/>
      <c r="M115" s="278">
        <f aca="true" t="shared" si="123" ref="M115:O115">J115-G115</f>
        <v>0</v>
      </c>
      <c r="N115" s="279">
        <f t="shared" si="123"/>
        <v>0</v>
      </c>
      <c r="O115" s="319">
        <f t="shared" si="123"/>
        <v>0</v>
      </c>
      <c r="P115" s="278">
        <f t="shared" si="77"/>
        <v>0</v>
      </c>
      <c r="Q115" s="333">
        <v>0</v>
      </c>
      <c r="R115" s="339">
        <v>0</v>
      </c>
      <c r="S115" s="278">
        <f t="shared" si="78"/>
        <v>0</v>
      </c>
      <c r="T115" s="333"/>
      <c r="U115" s="339"/>
      <c r="V115" s="340"/>
    </row>
    <row r="116" spans="1:22" s="238" customFormat="1" ht="15" hidden="1">
      <c r="A116" s="273"/>
      <c r="B116" s="274"/>
      <c r="C116" s="275"/>
      <c r="D116" s="280"/>
      <c r="E116" s="274">
        <v>28</v>
      </c>
      <c r="F116" s="336" t="s">
        <v>142</v>
      </c>
      <c r="G116" s="278">
        <f t="shared" si="74"/>
        <v>0</v>
      </c>
      <c r="H116" s="279"/>
      <c r="I116" s="318"/>
      <c r="J116" s="278">
        <f t="shared" si="75"/>
        <v>0</v>
      </c>
      <c r="K116" s="279"/>
      <c r="L116" s="319"/>
      <c r="M116" s="278">
        <f aca="true" t="shared" si="124" ref="M116:O116">J116-G116</f>
        <v>0</v>
      </c>
      <c r="N116" s="279">
        <f t="shared" si="124"/>
        <v>0</v>
      </c>
      <c r="O116" s="319">
        <f t="shared" si="124"/>
        <v>0</v>
      </c>
      <c r="P116" s="278">
        <f t="shared" si="77"/>
        <v>0</v>
      </c>
      <c r="Q116" s="333">
        <v>0</v>
      </c>
      <c r="R116" s="339">
        <v>0</v>
      </c>
      <c r="S116" s="278">
        <f t="shared" si="78"/>
        <v>0</v>
      </c>
      <c r="T116" s="333"/>
      <c r="U116" s="339"/>
      <c r="V116" s="340"/>
    </row>
    <row r="117" spans="1:22" s="238" customFormat="1" ht="15" hidden="1">
      <c r="A117" s="273"/>
      <c r="B117" s="274"/>
      <c r="C117" s="275"/>
      <c r="D117" s="280"/>
      <c r="E117" s="274">
        <v>29</v>
      </c>
      <c r="F117" s="336" t="s">
        <v>144</v>
      </c>
      <c r="G117" s="278">
        <f t="shared" si="74"/>
        <v>0</v>
      </c>
      <c r="H117" s="279"/>
      <c r="I117" s="318"/>
      <c r="J117" s="278">
        <f t="shared" si="75"/>
        <v>0</v>
      </c>
      <c r="K117" s="279"/>
      <c r="L117" s="319"/>
      <c r="M117" s="278">
        <f aca="true" t="shared" si="125" ref="M117:O117">J117-G117</f>
        <v>0</v>
      </c>
      <c r="N117" s="279">
        <f t="shared" si="125"/>
        <v>0</v>
      </c>
      <c r="O117" s="319">
        <f t="shared" si="125"/>
        <v>0</v>
      </c>
      <c r="P117" s="278">
        <f t="shared" si="77"/>
        <v>0</v>
      </c>
      <c r="Q117" s="333">
        <v>0</v>
      </c>
      <c r="R117" s="339">
        <v>0</v>
      </c>
      <c r="S117" s="278">
        <f t="shared" si="78"/>
        <v>0</v>
      </c>
      <c r="T117" s="333"/>
      <c r="U117" s="339"/>
      <c r="V117" s="340"/>
    </row>
    <row r="118" spans="1:22" s="238" customFormat="1" ht="15" hidden="1">
      <c r="A118" s="273"/>
      <c r="B118" s="274"/>
      <c r="C118" s="275"/>
      <c r="D118" s="280"/>
      <c r="E118" s="274">
        <v>31</v>
      </c>
      <c r="F118" s="336" t="s">
        <v>171</v>
      </c>
      <c r="G118" s="278">
        <f t="shared" si="74"/>
        <v>0</v>
      </c>
      <c r="H118" s="279"/>
      <c r="I118" s="318"/>
      <c r="J118" s="278">
        <f t="shared" si="75"/>
        <v>0</v>
      </c>
      <c r="K118" s="279"/>
      <c r="L118" s="319"/>
      <c r="M118" s="278">
        <f aca="true" t="shared" si="126" ref="M118:O118">J118-G118</f>
        <v>0</v>
      </c>
      <c r="N118" s="279">
        <f t="shared" si="126"/>
        <v>0</v>
      </c>
      <c r="O118" s="319">
        <f t="shared" si="126"/>
        <v>0</v>
      </c>
      <c r="P118" s="278">
        <f t="shared" si="77"/>
        <v>0</v>
      </c>
      <c r="Q118" s="333">
        <v>0</v>
      </c>
      <c r="R118" s="339">
        <v>0</v>
      </c>
      <c r="S118" s="278">
        <f t="shared" si="78"/>
        <v>0</v>
      </c>
      <c r="T118" s="333"/>
      <c r="U118" s="339"/>
      <c r="V118" s="328"/>
    </row>
    <row r="119" spans="1:22" s="238" customFormat="1" ht="15" hidden="1">
      <c r="A119" s="273"/>
      <c r="B119" s="274"/>
      <c r="C119" s="275"/>
      <c r="D119" s="280"/>
      <c r="E119" s="274">
        <v>39</v>
      </c>
      <c r="F119" s="336" t="s">
        <v>146</v>
      </c>
      <c r="G119" s="278">
        <f t="shared" si="74"/>
        <v>0</v>
      </c>
      <c r="H119" s="279"/>
      <c r="I119" s="318"/>
      <c r="J119" s="278">
        <f t="shared" si="75"/>
        <v>0</v>
      </c>
      <c r="K119" s="279"/>
      <c r="L119" s="319"/>
      <c r="M119" s="278">
        <f aca="true" t="shared" si="127" ref="M119:O119">J119-G119</f>
        <v>0</v>
      </c>
      <c r="N119" s="279">
        <f t="shared" si="127"/>
        <v>0</v>
      </c>
      <c r="O119" s="319">
        <f t="shared" si="127"/>
        <v>0</v>
      </c>
      <c r="P119" s="278">
        <f t="shared" si="77"/>
        <v>0</v>
      </c>
      <c r="Q119" s="333">
        <v>0</v>
      </c>
      <c r="R119" s="339">
        <v>0</v>
      </c>
      <c r="S119" s="278">
        <f t="shared" si="78"/>
        <v>0</v>
      </c>
      <c r="T119" s="333"/>
      <c r="U119" s="339"/>
      <c r="V119" s="340"/>
    </row>
    <row r="120" spans="1:22" s="238" customFormat="1" ht="15" hidden="1">
      <c r="A120" s="273"/>
      <c r="B120" s="274"/>
      <c r="C120" s="275"/>
      <c r="D120" s="280"/>
      <c r="E120" s="274">
        <v>40</v>
      </c>
      <c r="F120" s="336" t="s">
        <v>148</v>
      </c>
      <c r="G120" s="278">
        <f t="shared" si="74"/>
        <v>0</v>
      </c>
      <c r="H120" s="279"/>
      <c r="I120" s="318"/>
      <c r="J120" s="278">
        <f t="shared" si="75"/>
        <v>0</v>
      </c>
      <c r="K120" s="279"/>
      <c r="L120" s="319"/>
      <c r="M120" s="278">
        <f aca="true" t="shared" si="128" ref="M120:O120">J120-G120</f>
        <v>0</v>
      </c>
      <c r="N120" s="279">
        <f t="shared" si="128"/>
        <v>0</v>
      </c>
      <c r="O120" s="319">
        <f t="shared" si="128"/>
        <v>0</v>
      </c>
      <c r="P120" s="278">
        <f t="shared" si="77"/>
        <v>0</v>
      </c>
      <c r="Q120" s="333">
        <v>0</v>
      </c>
      <c r="R120" s="339">
        <v>0</v>
      </c>
      <c r="S120" s="278">
        <f t="shared" si="78"/>
        <v>0</v>
      </c>
      <c r="T120" s="333"/>
      <c r="U120" s="339"/>
      <c r="V120" s="340"/>
    </row>
    <row r="121" spans="1:22" s="238" customFormat="1" ht="15" hidden="1">
      <c r="A121" s="273"/>
      <c r="B121" s="274"/>
      <c r="C121" s="275"/>
      <c r="D121" s="280"/>
      <c r="E121" s="274">
        <v>99</v>
      </c>
      <c r="F121" s="336" t="s">
        <v>174</v>
      </c>
      <c r="G121" s="278">
        <f t="shared" si="74"/>
        <v>0</v>
      </c>
      <c r="H121" s="279"/>
      <c r="I121" s="318"/>
      <c r="J121" s="278">
        <f t="shared" si="75"/>
        <v>0</v>
      </c>
      <c r="K121" s="279"/>
      <c r="L121" s="319"/>
      <c r="M121" s="278">
        <f aca="true" t="shared" si="129" ref="M121:O121">J121-G121</f>
        <v>0</v>
      </c>
      <c r="N121" s="279">
        <f t="shared" si="129"/>
        <v>0</v>
      </c>
      <c r="O121" s="319">
        <f t="shared" si="129"/>
        <v>0</v>
      </c>
      <c r="P121" s="278">
        <f t="shared" si="77"/>
        <v>0</v>
      </c>
      <c r="Q121" s="333">
        <v>0</v>
      </c>
      <c r="R121" s="339">
        <v>0</v>
      </c>
      <c r="S121" s="278">
        <f t="shared" si="78"/>
        <v>0</v>
      </c>
      <c r="T121" s="333"/>
      <c r="U121" s="339"/>
      <c r="V121" s="340"/>
    </row>
    <row r="122" spans="1:22" s="238" customFormat="1" ht="27" hidden="1">
      <c r="A122" s="273"/>
      <c r="B122" s="274">
        <v>99</v>
      </c>
      <c r="C122" s="275" t="s">
        <v>205</v>
      </c>
      <c r="D122" s="280"/>
      <c r="E122" s="276"/>
      <c r="F122" s="337"/>
      <c r="G122" s="278">
        <f t="shared" si="74"/>
        <v>0</v>
      </c>
      <c r="H122" s="279"/>
      <c r="I122" s="318"/>
      <c r="J122" s="278">
        <f t="shared" si="75"/>
        <v>0</v>
      </c>
      <c r="K122" s="279"/>
      <c r="L122" s="319"/>
      <c r="M122" s="278">
        <f aca="true" t="shared" si="130" ref="M122:O122">J122-G122</f>
        <v>0</v>
      </c>
      <c r="N122" s="279">
        <f t="shared" si="130"/>
        <v>0</v>
      </c>
      <c r="O122" s="319">
        <f t="shared" si="130"/>
        <v>0</v>
      </c>
      <c r="P122" s="278">
        <f t="shared" si="77"/>
        <v>0</v>
      </c>
      <c r="Q122" s="333">
        <v>0</v>
      </c>
      <c r="R122" s="339">
        <v>0</v>
      </c>
      <c r="S122" s="278">
        <f t="shared" si="78"/>
        <v>0</v>
      </c>
      <c r="T122" s="333"/>
      <c r="U122" s="339"/>
      <c r="V122" s="340"/>
    </row>
    <row r="123" spans="1:22" s="238" customFormat="1" ht="40.5" hidden="1">
      <c r="A123" s="283">
        <v>506</v>
      </c>
      <c r="B123" s="274"/>
      <c r="C123" s="335" t="s">
        <v>206</v>
      </c>
      <c r="D123" s="274"/>
      <c r="E123" s="276"/>
      <c r="F123" s="336"/>
      <c r="G123" s="278">
        <f t="shared" si="74"/>
        <v>0</v>
      </c>
      <c r="H123" s="279">
        <f aca="true" t="shared" si="131" ref="H123:L123">SUM(H124:H125)</f>
        <v>0</v>
      </c>
      <c r="I123" s="318">
        <f t="shared" si="131"/>
        <v>0</v>
      </c>
      <c r="J123" s="278">
        <f t="shared" si="75"/>
        <v>0</v>
      </c>
      <c r="K123" s="279">
        <f>SUM(K124:K125)</f>
        <v>0</v>
      </c>
      <c r="L123" s="319">
        <f>SUM(L124:L125)</f>
        <v>0</v>
      </c>
      <c r="M123" s="278">
        <f aca="true" t="shared" si="132" ref="M123:O123">J123-G123</f>
        <v>0</v>
      </c>
      <c r="N123" s="279">
        <f t="shared" si="132"/>
        <v>0</v>
      </c>
      <c r="O123" s="319">
        <f t="shared" si="132"/>
        <v>0</v>
      </c>
      <c r="P123" s="278">
        <f t="shared" si="77"/>
        <v>0</v>
      </c>
      <c r="Q123" s="333">
        <v>0</v>
      </c>
      <c r="R123" s="339">
        <v>0</v>
      </c>
      <c r="S123" s="278">
        <f t="shared" si="78"/>
        <v>0</v>
      </c>
      <c r="T123" s="333">
        <f>SUM(T124:T125)</f>
        <v>0</v>
      </c>
      <c r="U123" s="339">
        <f>SUM(U124:U125)</f>
        <v>0</v>
      </c>
      <c r="V123" s="340"/>
    </row>
    <row r="124" spans="1:22" s="238" customFormat="1" ht="27" hidden="1">
      <c r="A124" s="273"/>
      <c r="B124" s="464" t="s">
        <v>92</v>
      </c>
      <c r="C124" s="275" t="s">
        <v>207</v>
      </c>
      <c r="D124" s="280">
        <v>310</v>
      </c>
      <c r="E124" s="276"/>
      <c r="F124" s="338" t="s">
        <v>208</v>
      </c>
      <c r="G124" s="278">
        <f t="shared" si="74"/>
        <v>0</v>
      </c>
      <c r="H124" s="279"/>
      <c r="I124" s="318"/>
      <c r="J124" s="278">
        <f t="shared" si="75"/>
        <v>0</v>
      </c>
      <c r="K124" s="279"/>
      <c r="L124" s="319"/>
      <c r="M124" s="278">
        <f aca="true" t="shared" si="133" ref="M124:O124">J124-G124</f>
        <v>0</v>
      </c>
      <c r="N124" s="279">
        <f t="shared" si="133"/>
        <v>0</v>
      </c>
      <c r="O124" s="319">
        <f t="shared" si="133"/>
        <v>0</v>
      </c>
      <c r="P124" s="278">
        <f t="shared" si="77"/>
        <v>0</v>
      </c>
      <c r="Q124" s="333">
        <v>0</v>
      </c>
      <c r="R124" s="339">
        <v>0</v>
      </c>
      <c r="S124" s="278">
        <f t="shared" si="78"/>
        <v>0</v>
      </c>
      <c r="T124" s="333"/>
      <c r="U124" s="339"/>
      <c r="V124" s="340"/>
    </row>
    <row r="125" spans="1:22" s="238" customFormat="1" ht="27" hidden="1">
      <c r="A125" s="273"/>
      <c r="B125" s="464" t="s">
        <v>95</v>
      </c>
      <c r="C125" s="275" t="s">
        <v>209</v>
      </c>
      <c r="D125" s="280">
        <v>309</v>
      </c>
      <c r="E125" s="276"/>
      <c r="F125" s="338" t="s">
        <v>199</v>
      </c>
      <c r="G125" s="278">
        <f t="shared" si="74"/>
        <v>0</v>
      </c>
      <c r="H125" s="279"/>
      <c r="I125" s="318"/>
      <c r="J125" s="278">
        <f t="shared" si="75"/>
        <v>0</v>
      </c>
      <c r="K125" s="279"/>
      <c r="L125" s="319"/>
      <c r="M125" s="278">
        <f aca="true" t="shared" si="134" ref="M125:O125">J125-G125</f>
        <v>0</v>
      </c>
      <c r="N125" s="279">
        <f t="shared" si="134"/>
        <v>0</v>
      </c>
      <c r="O125" s="319">
        <f t="shared" si="134"/>
        <v>0</v>
      </c>
      <c r="P125" s="278">
        <f t="shared" si="77"/>
        <v>0</v>
      </c>
      <c r="Q125" s="333">
        <v>0</v>
      </c>
      <c r="R125" s="339">
        <v>0</v>
      </c>
      <c r="S125" s="278">
        <f t="shared" si="78"/>
        <v>0</v>
      </c>
      <c r="T125" s="333"/>
      <c r="U125" s="339"/>
      <c r="V125" s="340"/>
    </row>
    <row r="126" spans="1:22" s="238" customFormat="1" ht="27" hidden="1">
      <c r="A126" s="288">
        <v>507</v>
      </c>
      <c r="B126" s="280"/>
      <c r="C126" s="335" t="s">
        <v>210</v>
      </c>
      <c r="D126" s="280">
        <v>312</v>
      </c>
      <c r="E126" s="289"/>
      <c r="F126" s="338" t="s">
        <v>210</v>
      </c>
      <c r="G126" s="278">
        <f t="shared" si="74"/>
        <v>0</v>
      </c>
      <c r="H126" s="279">
        <f aca="true" t="shared" si="135" ref="H126:L126">SUM(H127:H129)</f>
        <v>0</v>
      </c>
      <c r="I126" s="318">
        <f t="shared" si="135"/>
        <v>0</v>
      </c>
      <c r="J126" s="278">
        <f t="shared" si="75"/>
        <v>0</v>
      </c>
      <c r="K126" s="279">
        <f>SUM(K127:K129)</f>
        <v>0</v>
      </c>
      <c r="L126" s="319">
        <f>SUM(L127:L129)</f>
        <v>0</v>
      </c>
      <c r="M126" s="278">
        <f aca="true" t="shared" si="136" ref="M126:O126">J126-G126</f>
        <v>0</v>
      </c>
      <c r="N126" s="279">
        <f t="shared" si="136"/>
        <v>0</v>
      </c>
      <c r="O126" s="319">
        <f t="shared" si="136"/>
        <v>0</v>
      </c>
      <c r="P126" s="278">
        <f t="shared" si="77"/>
        <v>0</v>
      </c>
      <c r="Q126" s="333">
        <v>0</v>
      </c>
      <c r="R126" s="339">
        <v>0</v>
      </c>
      <c r="S126" s="278">
        <f t="shared" si="78"/>
        <v>0</v>
      </c>
      <c r="T126" s="333">
        <f>SUM(T127:T129)</f>
        <v>0</v>
      </c>
      <c r="U126" s="339">
        <f>SUM(U127:U129)</f>
        <v>0</v>
      </c>
      <c r="V126" s="340"/>
    </row>
    <row r="127" spans="1:22" s="238" customFormat="1" ht="15" hidden="1">
      <c r="A127" s="288"/>
      <c r="B127" s="274" t="s">
        <v>92</v>
      </c>
      <c r="C127" s="275" t="s">
        <v>211</v>
      </c>
      <c r="D127" s="280"/>
      <c r="E127" s="274" t="s">
        <v>127</v>
      </c>
      <c r="F127" s="336" t="s">
        <v>211</v>
      </c>
      <c r="G127" s="278">
        <f t="shared" si="74"/>
        <v>0</v>
      </c>
      <c r="H127" s="279"/>
      <c r="I127" s="318"/>
      <c r="J127" s="278">
        <f t="shared" si="75"/>
        <v>0</v>
      </c>
      <c r="K127" s="279"/>
      <c r="L127" s="319"/>
      <c r="M127" s="278">
        <f aca="true" t="shared" si="137" ref="M127:O127">J127-G127</f>
        <v>0</v>
      </c>
      <c r="N127" s="279">
        <f t="shared" si="137"/>
        <v>0</v>
      </c>
      <c r="O127" s="319">
        <f t="shared" si="137"/>
        <v>0</v>
      </c>
      <c r="P127" s="278">
        <f t="shared" si="77"/>
        <v>0</v>
      </c>
      <c r="Q127" s="333">
        <v>0</v>
      </c>
      <c r="R127" s="339">
        <v>0</v>
      </c>
      <c r="S127" s="278">
        <f t="shared" si="78"/>
        <v>0</v>
      </c>
      <c r="T127" s="333"/>
      <c r="U127" s="339"/>
      <c r="V127" s="340"/>
    </row>
    <row r="128" spans="1:22" s="238" customFormat="1" ht="15" hidden="1">
      <c r="A128" s="288"/>
      <c r="B128" s="274" t="s">
        <v>95</v>
      </c>
      <c r="C128" s="275" t="s">
        <v>212</v>
      </c>
      <c r="D128" s="280"/>
      <c r="E128" s="274" t="s">
        <v>129</v>
      </c>
      <c r="F128" s="336" t="s">
        <v>212</v>
      </c>
      <c r="G128" s="278">
        <f t="shared" si="74"/>
        <v>0</v>
      </c>
      <c r="H128" s="279"/>
      <c r="I128" s="318"/>
      <c r="J128" s="278">
        <f t="shared" si="75"/>
        <v>0</v>
      </c>
      <c r="K128" s="279"/>
      <c r="L128" s="319"/>
      <c r="M128" s="278">
        <f aca="true" t="shared" si="138" ref="M128:O128">J128-G128</f>
        <v>0</v>
      </c>
      <c r="N128" s="279">
        <f t="shared" si="138"/>
        <v>0</v>
      </c>
      <c r="O128" s="319">
        <f t="shared" si="138"/>
        <v>0</v>
      </c>
      <c r="P128" s="278">
        <f t="shared" si="77"/>
        <v>0</v>
      </c>
      <c r="Q128" s="333">
        <v>0</v>
      </c>
      <c r="R128" s="339">
        <v>0</v>
      </c>
      <c r="S128" s="278">
        <f t="shared" si="78"/>
        <v>0</v>
      </c>
      <c r="T128" s="333"/>
      <c r="U128" s="339"/>
      <c r="V128" s="340"/>
    </row>
    <row r="129" spans="1:22" s="238" customFormat="1" ht="27" hidden="1">
      <c r="A129" s="288"/>
      <c r="B129" s="274">
        <v>99</v>
      </c>
      <c r="C129" s="275" t="s">
        <v>213</v>
      </c>
      <c r="D129" s="280"/>
      <c r="E129" s="276">
        <v>99</v>
      </c>
      <c r="F129" s="336" t="s">
        <v>213</v>
      </c>
      <c r="G129" s="278">
        <f t="shared" si="74"/>
        <v>0</v>
      </c>
      <c r="H129" s="279"/>
      <c r="I129" s="318"/>
      <c r="J129" s="278">
        <f t="shared" si="75"/>
        <v>0</v>
      </c>
      <c r="K129" s="279"/>
      <c r="L129" s="319"/>
      <c r="M129" s="278">
        <f aca="true" t="shared" si="139" ref="M129:O129">J129-G129</f>
        <v>0</v>
      </c>
      <c r="N129" s="279">
        <f t="shared" si="139"/>
        <v>0</v>
      </c>
      <c r="O129" s="319">
        <f t="shared" si="139"/>
        <v>0</v>
      </c>
      <c r="P129" s="278">
        <f t="shared" si="77"/>
        <v>0</v>
      </c>
      <c r="Q129" s="333">
        <v>0</v>
      </c>
      <c r="R129" s="339">
        <v>0</v>
      </c>
      <c r="S129" s="278">
        <f t="shared" si="78"/>
        <v>0</v>
      </c>
      <c r="T129" s="333"/>
      <c r="U129" s="339"/>
      <c r="V129" s="340"/>
    </row>
    <row r="130" spans="1:22" s="238" customFormat="1" ht="27" hidden="1">
      <c r="A130" s="288">
        <v>508</v>
      </c>
      <c r="B130" s="280"/>
      <c r="C130" s="335" t="s">
        <v>214</v>
      </c>
      <c r="D130" s="280"/>
      <c r="E130" s="280"/>
      <c r="F130" s="338"/>
      <c r="G130" s="278">
        <f t="shared" si="74"/>
        <v>0</v>
      </c>
      <c r="H130" s="279">
        <f aca="true" t="shared" si="140" ref="H130:L130">SUM(H131:H133)</f>
        <v>0</v>
      </c>
      <c r="I130" s="318">
        <f t="shared" si="140"/>
        <v>0</v>
      </c>
      <c r="J130" s="278">
        <f t="shared" si="75"/>
        <v>0</v>
      </c>
      <c r="K130" s="279">
        <f>SUM(K131:K133)</f>
        <v>0</v>
      </c>
      <c r="L130" s="319">
        <f>SUM(L131:L133)</f>
        <v>0</v>
      </c>
      <c r="M130" s="278">
        <f aca="true" t="shared" si="141" ref="M130:O130">J130-G130</f>
        <v>0</v>
      </c>
      <c r="N130" s="279">
        <f t="shared" si="141"/>
        <v>0</v>
      </c>
      <c r="O130" s="319">
        <f t="shared" si="141"/>
        <v>0</v>
      </c>
      <c r="P130" s="278">
        <f t="shared" si="77"/>
        <v>0</v>
      </c>
      <c r="Q130" s="333">
        <v>0</v>
      </c>
      <c r="R130" s="339">
        <v>0</v>
      </c>
      <c r="S130" s="278">
        <f t="shared" si="78"/>
        <v>0</v>
      </c>
      <c r="T130" s="333">
        <f>SUM(T131:T133)</f>
        <v>0</v>
      </c>
      <c r="U130" s="339">
        <f>SUM(U131:U133)</f>
        <v>0</v>
      </c>
      <c r="V130" s="340"/>
    </row>
    <row r="131" spans="1:22" s="238" customFormat="1" ht="15" hidden="1">
      <c r="A131" s="288"/>
      <c r="B131" s="274" t="s">
        <v>92</v>
      </c>
      <c r="C131" s="275" t="s">
        <v>215</v>
      </c>
      <c r="D131" s="280">
        <v>312</v>
      </c>
      <c r="E131" s="274" t="s">
        <v>92</v>
      </c>
      <c r="F131" s="336" t="s">
        <v>216</v>
      </c>
      <c r="G131" s="278">
        <f t="shared" si="74"/>
        <v>0</v>
      </c>
      <c r="H131" s="279"/>
      <c r="I131" s="318"/>
      <c r="J131" s="278">
        <f t="shared" si="75"/>
        <v>0</v>
      </c>
      <c r="K131" s="279"/>
      <c r="L131" s="319"/>
      <c r="M131" s="278">
        <f aca="true" t="shared" si="142" ref="M131:O131">J131-G131</f>
        <v>0</v>
      </c>
      <c r="N131" s="279">
        <f t="shared" si="142"/>
        <v>0</v>
      </c>
      <c r="O131" s="319">
        <f t="shared" si="142"/>
        <v>0</v>
      </c>
      <c r="P131" s="278">
        <f t="shared" si="77"/>
        <v>0</v>
      </c>
      <c r="Q131" s="333">
        <v>0</v>
      </c>
      <c r="R131" s="339">
        <v>0</v>
      </c>
      <c r="S131" s="278">
        <f t="shared" si="78"/>
        <v>0</v>
      </c>
      <c r="T131" s="333"/>
      <c r="U131" s="339"/>
      <c r="V131" s="340"/>
    </row>
    <row r="132" spans="1:22" s="238" customFormat="1" ht="15" hidden="1">
      <c r="A132" s="288"/>
      <c r="B132" s="274"/>
      <c r="C132" s="275"/>
      <c r="D132" s="280"/>
      <c r="E132" s="276" t="s">
        <v>97</v>
      </c>
      <c r="F132" s="336" t="s">
        <v>217</v>
      </c>
      <c r="G132" s="278">
        <f t="shared" si="74"/>
        <v>0</v>
      </c>
      <c r="H132" s="279"/>
      <c r="I132" s="318"/>
      <c r="J132" s="278">
        <f t="shared" si="75"/>
        <v>0</v>
      </c>
      <c r="K132" s="279"/>
      <c r="L132" s="319"/>
      <c r="M132" s="278">
        <f aca="true" t="shared" si="143" ref="M132:O132">J132-G132</f>
        <v>0</v>
      </c>
      <c r="N132" s="279">
        <f t="shared" si="143"/>
        <v>0</v>
      </c>
      <c r="O132" s="319">
        <f t="shared" si="143"/>
        <v>0</v>
      </c>
      <c r="P132" s="278">
        <f t="shared" si="77"/>
        <v>0</v>
      </c>
      <c r="Q132" s="333">
        <v>0</v>
      </c>
      <c r="R132" s="339">
        <v>0</v>
      </c>
      <c r="S132" s="278">
        <f t="shared" si="78"/>
        <v>0</v>
      </c>
      <c r="T132" s="333"/>
      <c r="U132" s="339"/>
      <c r="V132" s="340"/>
    </row>
    <row r="133" spans="1:22" s="238" customFormat="1" ht="40.5" hidden="1">
      <c r="A133" s="288"/>
      <c r="B133" s="274" t="s">
        <v>95</v>
      </c>
      <c r="C133" s="275" t="s">
        <v>218</v>
      </c>
      <c r="D133" s="280">
        <v>311</v>
      </c>
      <c r="E133" s="280"/>
      <c r="F133" s="338" t="s">
        <v>219</v>
      </c>
      <c r="G133" s="278">
        <f t="shared" si="74"/>
        <v>0</v>
      </c>
      <c r="H133" s="279"/>
      <c r="I133" s="318"/>
      <c r="J133" s="278">
        <f t="shared" si="75"/>
        <v>0</v>
      </c>
      <c r="K133" s="279"/>
      <c r="L133" s="319"/>
      <c r="M133" s="278">
        <f aca="true" t="shared" si="144" ref="M133:O133">J133-G133</f>
        <v>0</v>
      </c>
      <c r="N133" s="279">
        <f t="shared" si="144"/>
        <v>0</v>
      </c>
      <c r="O133" s="319">
        <f t="shared" si="144"/>
        <v>0</v>
      </c>
      <c r="P133" s="278">
        <f t="shared" si="77"/>
        <v>0</v>
      </c>
      <c r="Q133" s="333">
        <v>0</v>
      </c>
      <c r="R133" s="339">
        <v>0</v>
      </c>
      <c r="S133" s="278">
        <f t="shared" si="78"/>
        <v>0</v>
      </c>
      <c r="T133" s="333"/>
      <c r="U133" s="339"/>
      <c r="V133" s="340"/>
    </row>
    <row r="134" spans="1:22" s="238" customFormat="1" ht="21.75" customHeight="1">
      <c r="A134" s="288">
        <v>509</v>
      </c>
      <c r="B134" s="280"/>
      <c r="C134" s="335" t="s">
        <v>220</v>
      </c>
      <c r="D134" s="280">
        <v>303</v>
      </c>
      <c r="E134" s="289"/>
      <c r="F134" s="338" t="s">
        <v>220</v>
      </c>
      <c r="G134" s="278">
        <f t="shared" si="74"/>
        <v>3499302.92</v>
      </c>
      <c r="H134" s="279">
        <f aca="true" t="shared" si="145" ref="H134:L134">SUM(H135:H145)</f>
        <v>3403847.92</v>
      </c>
      <c r="I134" s="318">
        <f t="shared" si="145"/>
        <v>95455</v>
      </c>
      <c r="J134" s="278">
        <f t="shared" si="75"/>
        <v>6893284.9399999995</v>
      </c>
      <c r="K134" s="279">
        <f>SUM(K135:K145)</f>
        <v>5187829.9399999995</v>
      </c>
      <c r="L134" s="319">
        <f>SUM(L135:L145)</f>
        <v>1705455</v>
      </c>
      <c r="M134" s="278">
        <f aca="true" t="shared" si="146" ref="M134:O134">J134-G134</f>
        <v>3393982.0199999996</v>
      </c>
      <c r="N134" s="279">
        <f t="shared" si="146"/>
        <v>1783982.0199999996</v>
      </c>
      <c r="O134" s="319">
        <f t="shared" si="146"/>
        <v>1610000</v>
      </c>
      <c r="P134" s="278">
        <f t="shared" si="77"/>
        <v>3155762.0199999996</v>
      </c>
      <c r="Q134" s="333">
        <v>1545762.0199999996</v>
      </c>
      <c r="R134" s="339">
        <v>1610000</v>
      </c>
      <c r="S134" s="278">
        <f t="shared" si="78"/>
        <v>238220</v>
      </c>
      <c r="T134" s="333">
        <f>SUM(T135:T145)</f>
        <v>238220</v>
      </c>
      <c r="U134" s="339">
        <f>SUM(U135:U145)</f>
        <v>0</v>
      </c>
      <c r="V134" s="340"/>
    </row>
    <row r="135" spans="1:22" s="238" customFormat="1" ht="19.5" customHeight="1">
      <c r="A135" s="288"/>
      <c r="B135" s="276" t="s">
        <v>92</v>
      </c>
      <c r="C135" s="275" t="s">
        <v>221</v>
      </c>
      <c r="D135" s="274"/>
      <c r="E135" s="276" t="s">
        <v>127</v>
      </c>
      <c r="F135" s="336" t="s">
        <v>222</v>
      </c>
      <c r="G135" s="278">
        <f t="shared" si="74"/>
        <v>0</v>
      </c>
      <c r="H135" s="279"/>
      <c r="I135" s="318"/>
      <c r="J135" s="278">
        <f t="shared" si="75"/>
        <v>564776.02</v>
      </c>
      <c r="K135" s="279">
        <v>564776.02</v>
      </c>
      <c r="L135" s="319"/>
      <c r="M135" s="278">
        <f aca="true" t="shared" si="147" ref="M135:O135">J135-G135</f>
        <v>564776.02</v>
      </c>
      <c r="N135" s="279">
        <f t="shared" si="147"/>
        <v>564776.02</v>
      </c>
      <c r="O135" s="319">
        <f t="shared" si="147"/>
        <v>0</v>
      </c>
      <c r="P135" s="278">
        <f t="shared" si="77"/>
        <v>564776.02</v>
      </c>
      <c r="Q135" s="333">
        <v>564776.02</v>
      </c>
      <c r="R135" s="339">
        <v>0</v>
      </c>
      <c r="S135" s="278">
        <f t="shared" si="78"/>
        <v>0</v>
      </c>
      <c r="T135" s="333"/>
      <c r="U135" s="339"/>
      <c r="V135" s="340"/>
    </row>
    <row r="136" spans="1:22" s="238" customFormat="1" ht="19.5" customHeight="1">
      <c r="A136" s="288"/>
      <c r="B136" s="276"/>
      <c r="C136" s="275"/>
      <c r="D136" s="274"/>
      <c r="E136" s="276" t="s">
        <v>129</v>
      </c>
      <c r="F136" s="336" t="s">
        <v>223</v>
      </c>
      <c r="G136" s="278">
        <f aca="true" t="shared" si="148" ref="G136:G160">H136+I136</f>
        <v>9312</v>
      </c>
      <c r="H136" s="279">
        <v>9312</v>
      </c>
      <c r="I136" s="318"/>
      <c r="J136" s="278">
        <f aca="true" t="shared" si="149" ref="J136:J145">K136+L136</f>
        <v>671708</v>
      </c>
      <c r="K136" s="279">
        <f>671212+T136</f>
        <v>671708</v>
      </c>
      <c r="L136" s="319"/>
      <c r="M136" s="278">
        <f aca="true" t="shared" si="150" ref="M136:O136">J136-G136</f>
        <v>662396</v>
      </c>
      <c r="N136" s="279">
        <f t="shared" si="150"/>
        <v>662396</v>
      </c>
      <c r="O136" s="319">
        <f t="shared" si="150"/>
        <v>0</v>
      </c>
      <c r="P136" s="278">
        <f aca="true" t="shared" si="151" ref="P136:P145">Q136+R136</f>
        <v>661900</v>
      </c>
      <c r="Q136" s="333">
        <v>661900</v>
      </c>
      <c r="R136" s="339">
        <v>0</v>
      </c>
      <c r="S136" s="278">
        <f aca="true" t="shared" si="152" ref="S136:S145">T136+U136</f>
        <v>496</v>
      </c>
      <c r="T136" s="333">
        <f>496</f>
        <v>496</v>
      </c>
      <c r="U136" s="339"/>
      <c r="V136" s="332" t="s">
        <v>224</v>
      </c>
    </row>
    <row r="137" spans="1:22" s="238" customFormat="1" ht="15" hidden="1">
      <c r="A137" s="288"/>
      <c r="B137" s="276"/>
      <c r="C137" s="275"/>
      <c r="D137" s="274"/>
      <c r="E137" s="276" t="s">
        <v>115</v>
      </c>
      <c r="F137" s="336" t="s">
        <v>225</v>
      </c>
      <c r="G137" s="278">
        <f t="shared" si="148"/>
        <v>0</v>
      </c>
      <c r="H137" s="279"/>
      <c r="I137" s="318"/>
      <c r="J137" s="278">
        <f t="shared" si="149"/>
        <v>0</v>
      </c>
      <c r="K137" s="279"/>
      <c r="L137" s="319"/>
      <c r="M137" s="278">
        <f aca="true" t="shared" si="153" ref="M137:O137">J137-G137</f>
        <v>0</v>
      </c>
      <c r="N137" s="279">
        <f t="shared" si="153"/>
        <v>0</v>
      </c>
      <c r="O137" s="319">
        <f t="shared" si="153"/>
        <v>0</v>
      </c>
      <c r="P137" s="278">
        <f t="shared" si="151"/>
        <v>0</v>
      </c>
      <c r="Q137" s="333">
        <v>0</v>
      </c>
      <c r="R137" s="339">
        <v>0</v>
      </c>
      <c r="S137" s="278">
        <f t="shared" si="152"/>
        <v>0</v>
      </c>
      <c r="T137" s="333"/>
      <c r="U137" s="339"/>
      <c r="V137" s="340"/>
    </row>
    <row r="138" spans="1:22" s="238" customFormat="1" ht="15" hidden="1">
      <c r="A138" s="288"/>
      <c r="B138" s="276"/>
      <c r="C138" s="275"/>
      <c r="D138" s="274"/>
      <c r="E138" s="276" t="s">
        <v>133</v>
      </c>
      <c r="F138" s="336" t="s">
        <v>226</v>
      </c>
      <c r="G138" s="278">
        <f t="shared" si="148"/>
        <v>0</v>
      </c>
      <c r="H138" s="279"/>
      <c r="I138" s="318"/>
      <c r="J138" s="278">
        <f t="shared" si="149"/>
        <v>0</v>
      </c>
      <c r="K138" s="279"/>
      <c r="L138" s="319"/>
      <c r="M138" s="278">
        <f aca="true" t="shared" si="154" ref="M138:O138">J138-G138</f>
        <v>0</v>
      </c>
      <c r="N138" s="279">
        <f t="shared" si="154"/>
        <v>0</v>
      </c>
      <c r="O138" s="319">
        <f t="shared" si="154"/>
        <v>0</v>
      </c>
      <c r="P138" s="278">
        <f t="shared" si="151"/>
        <v>0</v>
      </c>
      <c r="Q138" s="333">
        <v>0</v>
      </c>
      <c r="R138" s="339">
        <v>0</v>
      </c>
      <c r="S138" s="278">
        <f t="shared" si="152"/>
        <v>0</v>
      </c>
      <c r="T138" s="333"/>
      <c r="U138" s="339"/>
      <c r="V138" s="340"/>
    </row>
    <row r="139" spans="1:22" s="238" customFormat="1" ht="15" hidden="1">
      <c r="A139" s="288"/>
      <c r="B139" s="276"/>
      <c r="C139" s="275"/>
      <c r="D139" s="274"/>
      <c r="E139" s="276" t="s">
        <v>103</v>
      </c>
      <c r="F139" s="336" t="s">
        <v>227</v>
      </c>
      <c r="G139" s="278">
        <f t="shared" si="148"/>
        <v>0</v>
      </c>
      <c r="H139" s="279"/>
      <c r="I139" s="318"/>
      <c r="J139" s="278">
        <f t="shared" si="149"/>
        <v>0</v>
      </c>
      <c r="K139" s="279"/>
      <c r="L139" s="319"/>
      <c r="M139" s="278">
        <f aca="true" t="shared" si="155" ref="M139:O139">J139-G139</f>
        <v>0</v>
      </c>
      <c r="N139" s="279">
        <f t="shared" si="155"/>
        <v>0</v>
      </c>
      <c r="O139" s="319">
        <f t="shared" si="155"/>
        <v>0</v>
      </c>
      <c r="P139" s="278">
        <f t="shared" si="151"/>
        <v>0</v>
      </c>
      <c r="Q139" s="333">
        <v>0</v>
      </c>
      <c r="R139" s="339">
        <v>0</v>
      </c>
      <c r="S139" s="278">
        <f t="shared" si="152"/>
        <v>0</v>
      </c>
      <c r="T139" s="333"/>
      <c r="U139" s="339"/>
      <c r="V139" s="340"/>
    </row>
    <row r="140" spans="1:22" s="238" customFormat="1" ht="15" hidden="1">
      <c r="A140" s="288"/>
      <c r="B140" s="276" t="s">
        <v>95</v>
      </c>
      <c r="C140" s="275" t="s">
        <v>228</v>
      </c>
      <c r="D140" s="274"/>
      <c r="E140" s="276" t="s">
        <v>100</v>
      </c>
      <c r="F140" s="336" t="s">
        <v>228</v>
      </c>
      <c r="G140" s="278">
        <f t="shared" si="148"/>
        <v>0</v>
      </c>
      <c r="H140" s="279"/>
      <c r="I140" s="318"/>
      <c r="J140" s="278">
        <f t="shared" si="149"/>
        <v>0</v>
      </c>
      <c r="K140" s="279"/>
      <c r="L140" s="319"/>
      <c r="M140" s="278">
        <f aca="true" t="shared" si="156" ref="M140:O140">J140-G140</f>
        <v>0</v>
      </c>
      <c r="N140" s="279">
        <f t="shared" si="156"/>
        <v>0</v>
      </c>
      <c r="O140" s="319">
        <f t="shared" si="156"/>
        <v>0</v>
      </c>
      <c r="P140" s="278">
        <f t="shared" si="151"/>
        <v>0</v>
      </c>
      <c r="Q140" s="333">
        <v>0</v>
      </c>
      <c r="R140" s="339">
        <v>0</v>
      </c>
      <c r="S140" s="278">
        <f t="shared" si="152"/>
        <v>0</v>
      </c>
      <c r="T140" s="333"/>
      <c r="U140" s="339"/>
      <c r="V140" s="340"/>
    </row>
    <row r="141" spans="1:22" s="238" customFormat="1" ht="27" hidden="1">
      <c r="A141" s="288"/>
      <c r="B141" s="276" t="s">
        <v>97</v>
      </c>
      <c r="C141" s="275" t="s">
        <v>229</v>
      </c>
      <c r="D141" s="274"/>
      <c r="E141" s="276" t="s">
        <v>106</v>
      </c>
      <c r="F141" s="336" t="s">
        <v>229</v>
      </c>
      <c r="G141" s="278">
        <f t="shared" si="148"/>
        <v>0</v>
      </c>
      <c r="H141" s="279"/>
      <c r="I141" s="318"/>
      <c r="J141" s="278">
        <f t="shared" si="149"/>
        <v>0</v>
      </c>
      <c r="K141" s="279"/>
      <c r="L141" s="319"/>
      <c r="M141" s="278">
        <f aca="true" t="shared" si="157" ref="M141:O141">J141-G141</f>
        <v>0</v>
      </c>
      <c r="N141" s="279">
        <f t="shared" si="157"/>
        <v>0</v>
      </c>
      <c r="O141" s="319">
        <f t="shared" si="157"/>
        <v>0</v>
      </c>
      <c r="P141" s="278">
        <f t="shared" si="151"/>
        <v>0</v>
      </c>
      <c r="Q141" s="333">
        <v>0</v>
      </c>
      <c r="R141" s="339">
        <v>0</v>
      </c>
      <c r="S141" s="278">
        <f t="shared" si="152"/>
        <v>0</v>
      </c>
      <c r="T141" s="333"/>
      <c r="U141" s="339"/>
      <c r="V141" s="340"/>
    </row>
    <row r="142" spans="1:22" s="238" customFormat="1" ht="19.5" customHeight="1">
      <c r="A142" s="288"/>
      <c r="B142" s="276" t="s">
        <v>129</v>
      </c>
      <c r="C142" s="275" t="s">
        <v>230</v>
      </c>
      <c r="D142" s="274"/>
      <c r="E142" s="276" t="s">
        <v>92</v>
      </c>
      <c r="F142" s="336" t="s">
        <v>231</v>
      </c>
      <c r="G142" s="278">
        <f t="shared" si="148"/>
        <v>146246</v>
      </c>
      <c r="H142" s="279">
        <v>146246</v>
      </c>
      <c r="I142" s="318"/>
      <c r="J142" s="278">
        <f t="shared" si="149"/>
        <v>146246</v>
      </c>
      <c r="K142" s="279">
        <v>146246</v>
      </c>
      <c r="L142" s="319"/>
      <c r="M142" s="278">
        <f aca="true" t="shared" si="158" ref="M142:O142">J142-G142</f>
        <v>0</v>
      </c>
      <c r="N142" s="279">
        <f t="shared" si="158"/>
        <v>0</v>
      </c>
      <c r="O142" s="319">
        <f t="shared" si="158"/>
        <v>0</v>
      </c>
      <c r="P142" s="278">
        <f t="shared" si="151"/>
        <v>0</v>
      </c>
      <c r="Q142" s="279">
        <v>0</v>
      </c>
      <c r="R142" s="339">
        <v>0</v>
      </c>
      <c r="S142" s="278">
        <f t="shared" si="152"/>
        <v>0</v>
      </c>
      <c r="T142" s="279"/>
      <c r="U142" s="339"/>
      <c r="V142" s="328"/>
    </row>
    <row r="143" spans="1:22" s="238" customFormat="1" ht="19.5" customHeight="1">
      <c r="A143" s="288"/>
      <c r="B143" s="276"/>
      <c r="C143" s="275"/>
      <c r="D143" s="274"/>
      <c r="E143" s="276" t="s">
        <v>95</v>
      </c>
      <c r="F143" s="336" t="s">
        <v>232</v>
      </c>
      <c r="G143" s="278">
        <f t="shared" si="148"/>
        <v>1703449.92</v>
      </c>
      <c r="H143" s="279">
        <v>1703449.92</v>
      </c>
      <c r="I143" s="318"/>
      <c r="J143" s="278">
        <f t="shared" si="149"/>
        <v>2195259.92</v>
      </c>
      <c r="K143" s="279">
        <f>2022535.92+T143</f>
        <v>2195259.92</v>
      </c>
      <c r="L143" s="319"/>
      <c r="M143" s="278">
        <f aca="true" t="shared" si="159" ref="M143:O143">J143-G143</f>
        <v>491810</v>
      </c>
      <c r="N143" s="279">
        <f t="shared" si="159"/>
        <v>491810</v>
      </c>
      <c r="O143" s="319">
        <f t="shared" si="159"/>
        <v>0</v>
      </c>
      <c r="P143" s="278">
        <f t="shared" si="151"/>
        <v>319086</v>
      </c>
      <c r="Q143" s="333">
        <v>319086</v>
      </c>
      <c r="R143" s="339">
        <v>0</v>
      </c>
      <c r="S143" s="278">
        <f t="shared" si="152"/>
        <v>172724</v>
      </c>
      <c r="T143" s="333">
        <f>543859-52049-319086</f>
        <v>172724</v>
      </c>
      <c r="U143" s="339"/>
      <c r="V143" s="328"/>
    </row>
    <row r="144" spans="1:22" s="238" customFormat="1" ht="15" hidden="1">
      <c r="A144" s="288"/>
      <c r="B144" s="276"/>
      <c r="C144" s="275"/>
      <c r="D144" s="274"/>
      <c r="E144" s="276" t="s">
        <v>97</v>
      </c>
      <c r="F144" s="336" t="s">
        <v>233</v>
      </c>
      <c r="G144" s="278">
        <f t="shared" si="148"/>
        <v>0</v>
      </c>
      <c r="H144" s="279"/>
      <c r="I144" s="318"/>
      <c r="J144" s="278">
        <f t="shared" si="149"/>
        <v>0</v>
      </c>
      <c r="K144" s="279"/>
      <c r="L144" s="319"/>
      <c r="M144" s="278">
        <f aca="true" t="shared" si="160" ref="M144:O144">J144-G144</f>
        <v>0</v>
      </c>
      <c r="N144" s="279">
        <f t="shared" si="160"/>
        <v>0</v>
      </c>
      <c r="O144" s="319">
        <f t="shared" si="160"/>
        <v>0</v>
      </c>
      <c r="P144" s="278">
        <f t="shared" si="151"/>
        <v>0</v>
      </c>
      <c r="Q144" s="333">
        <v>0</v>
      </c>
      <c r="R144" s="339">
        <v>0</v>
      </c>
      <c r="S144" s="278">
        <f t="shared" si="152"/>
        <v>0</v>
      </c>
      <c r="T144" s="333"/>
      <c r="U144" s="339"/>
      <c r="V144" s="340"/>
    </row>
    <row r="145" spans="1:22" s="238" customFormat="1" ht="28.5" customHeight="1">
      <c r="A145" s="341"/>
      <c r="B145" s="342">
        <v>99</v>
      </c>
      <c r="C145" s="343" t="s">
        <v>234</v>
      </c>
      <c r="D145" s="342"/>
      <c r="E145" s="344" t="s">
        <v>119</v>
      </c>
      <c r="F145" s="345" t="s">
        <v>234</v>
      </c>
      <c r="G145" s="264">
        <f t="shared" si="148"/>
        <v>1640295</v>
      </c>
      <c r="H145" s="265">
        <v>1544840</v>
      </c>
      <c r="I145" s="313">
        <v>95455</v>
      </c>
      <c r="J145" s="264">
        <f t="shared" si="149"/>
        <v>3315295</v>
      </c>
      <c r="K145" s="265">
        <f>1544840+T145</f>
        <v>1609840</v>
      </c>
      <c r="L145" s="314">
        <v>1705455</v>
      </c>
      <c r="M145" s="264">
        <f aca="true" t="shared" si="161" ref="M145:O145">J145-G145</f>
        <v>1675000</v>
      </c>
      <c r="N145" s="265">
        <f t="shared" si="161"/>
        <v>65000</v>
      </c>
      <c r="O145" s="314">
        <f t="shared" si="161"/>
        <v>1610000</v>
      </c>
      <c r="P145" s="264">
        <f t="shared" si="151"/>
        <v>1610000</v>
      </c>
      <c r="Q145" s="350">
        <v>0</v>
      </c>
      <c r="R145" s="363">
        <v>1610000</v>
      </c>
      <c r="S145" s="264">
        <f t="shared" si="152"/>
        <v>65000</v>
      </c>
      <c r="T145" s="350">
        <v>65000</v>
      </c>
      <c r="U145" s="363"/>
      <c r="V145" s="367"/>
    </row>
    <row r="146" spans="1:22" s="238" customFormat="1" ht="40.5" hidden="1">
      <c r="A146" s="266">
        <v>510</v>
      </c>
      <c r="B146" s="346"/>
      <c r="C146" s="268" t="s">
        <v>235</v>
      </c>
      <c r="D146" s="267">
        <v>313</v>
      </c>
      <c r="E146" s="346"/>
      <c r="F146" s="347" t="s">
        <v>235</v>
      </c>
      <c r="G146" s="271">
        <f t="shared" si="148"/>
        <v>0</v>
      </c>
      <c r="H146" s="348">
        <f aca="true" t="shared" si="162" ref="H146:L146">SUM(H147:H148)</f>
        <v>0</v>
      </c>
      <c r="I146" s="356">
        <f t="shared" si="162"/>
        <v>0</v>
      </c>
      <c r="J146" s="271">
        <f aca="true" t="shared" si="163" ref="J146:J153">K146+L146</f>
        <v>0</v>
      </c>
      <c r="K146" s="348">
        <f t="shared" si="162"/>
        <v>0</v>
      </c>
      <c r="L146" s="356">
        <f t="shared" si="162"/>
        <v>0</v>
      </c>
      <c r="M146" s="357">
        <f aca="true" t="shared" si="164" ref="M146:O146">J146-G146</f>
        <v>0</v>
      </c>
      <c r="N146" s="358">
        <f t="shared" si="164"/>
        <v>0</v>
      </c>
      <c r="O146" s="359">
        <f t="shared" si="164"/>
        <v>0</v>
      </c>
      <c r="P146" s="271">
        <f aca="true" t="shared" si="165" ref="P146:P153">Q146+R146</f>
        <v>0</v>
      </c>
      <c r="Q146" s="348">
        <f aca="true" t="shared" si="166" ref="Q146:U146">SUM(Q147:Q148)</f>
        <v>0</v>
      </c>
      <c r="R146" s="356">
        <f t="shared" si="166"/>
        <v>0</v>
      </c>
      <c r="S146" s="271">
        <f aca="true" t="shared" si="167" ref="S146:S153">T146+U146</f>
        <v>0</v>
      </c>
      <c r="T146" s="348">
        <f t="shared" si="166"/>
        <v>0</v>
      </c>
      <c r="U146" s="356">
        <f t="shared" si="166"/>
        <v>0</v>
      </c>
      <c r="V146" s="368"/>
    </row>
    <row r="147" spans="1:22" s="238" customFormat="1" ht="27" hidden="1">
      <c r="A147" s="273"/>
      <c r="B147" s="274" t="s">
        <v>95</v>
      </c>
      <c r="C147" s="275" t="s">
        <v>236</v>
      </c>
      <c r="D147" s="274"/>
      <c r="E147" s="274" t="s">
        <v>95</v>
      </c>
      <c r="F147" s="336" t="s">
        <v>236</v>
      </c>
      <c r="G147" s="278">
        <f t="shared" si="148"/>
        <v>0</v>
      </c>
      <c r="H147" s="333"/>
      <c r="I147" s="339"/>
      <c r="J147" s="278">
        <f t="shared" si="163"/>
        <v>0</v>
      </c>
      <c r="K147" s="333"/>
      <c r="L147" s="339"/>
      <c r="M147" s="360">
        <f aca="true" t="shared" si="168" ref="M147:O147">J147-G147</f>
        <v>0</v>
      </c>
      <c r="N147" s="361">
        <f t="shared" si="168"/>
        <v>0</v>
      </c>
      <c r="O147" s="362">
        <f t="shared" si="168"/>
        <v>0</v>
      </c>
      <c r="P147" s="278">
        <f t="shared" si="165"/>
        <v>0</v>
      </c>
      <c r="Q147" s="333"/>
      <c r="R147" s="339"/>
      <c r="S147" s="278">
        <f t="shared" si="167"/>
        <v>0</v>
      </c>
      <c r="T147" s="333"/>
      <c r="U147" s="339"/>
      <c r="V147" s="340"/>
    </row>
    <row r="148" spans="1:22" s="238" customFormat="1" ht="40.5" hidden="1">
      <c r="A148" s="273"/>
      <c r="B148" s="274" t="s">
        <v>97</v>
      </c>
      <c r="C148" s="275" t="s">
        <v>237</v>
      </c>
      <c r="D148" s="274"/>
      <c r="E148" s="274" t="s">
        <v>97</v>
      </c>
      <c r="F148" s="336" t="s">
        <v>237</v>
      </c>
      <c r="G148" s="278">
        <f t="shared" si="148"/>
        <v>0</v>
      </c>
      <c r="H148" s="333"/>
      <c r="I148" s="339"/>
      <c r="J148" s="278">
        <f t="shared" si="163"/>
        <v>0</v>
      </c>
      <c r="K148" s="333"/>
      <c r="L148" s="339"/>
      <c r="M148" s="360">
        <f aca="true" t="shared" si="169" ref="M148:O148">J148-G148</f>
        <v>0</v>
      </c>
      <c r="N148" s="361">
        <f t="shared" si="169"/>
        <v>0</v>
      </c>
      <c r="O148" s="362">
        <f t="shared" si="169"/>
        <v>0</v>
      </c>
      <c r="P148" s="278">
        <f t="shared" si="165"/>
        <v>0</v>
      </c>
      <c r="Q148" s="333"/>
      <c r="R148" s="339"/>
      <c r="S148" s="278">
        <f t="shared" si="167"/>
        <v>0</v>
      </c>
      <c r="T148" s="333"/>
      <c r="U148" s="339"/>
      <c r="V148" s="340"/>
    </row>
    <row r="149" spans="1:22" s="238" customFormat="1" ht="40.5" hidden="1">
      <c r="A149" s="288">
        <v>511</v>
      </c>
      <c r="B149" s="280"/>
      <c r="C149" s="335" t="s">
        <v>238</v>
      </c>
      <c r="D149" s="280">
        <v>307</v>
      </c>
      <c r="E149" s="289"/>
      <c r="F149" s="338" t="s">
        <v>238</v>
      </c>
      <c r="G149" s="278">
        <f t="shared" si="148"/>
        <v>0</v>
      </c>
      <c r="H149" s="333">
        <f aca="true" t="shared" si="170" ref="H149:L149">SUM(H150:H153)</f>
        <v>0</v>
      </c>
      <c r="I149" s="339">
        <f t="shared" si="170"/>
        <v>0</v>
      </c>
      <c r="J149" s="278">
        <f t="shared" si="163"/>
        <v>0</v>
      </c>
      <c r="K149" s="333">
        <f t="shared" si="170"/>
        <v>0</v>
      </c>
      <c r="L149" s="339">
        <f t="shared" si="170"/>
        <v>0</v>
      </c>
      <c r="M149" s="360">
        <f aca="true" t="shared" si="171" ref="M149:O149">J149-G149</f>
        <v>0</v>
      </c>
      <c r="N149" s="361">
        <f t="shared" si="171"/>
        <v>0</v>
      </c>
      <c r="O149" s="362">
        <f t="shared" si="171"/>
        <v>0</v>
      </c>
      <c r="P149" s="278">
        <f t="shared" si="165"/>
        <v>0</v>
      </c>
      <c r="Q149" s="333">
        <f aca="true" t="shared" si="172" ref="Q149:U149">SUM(Q150:Q153)</f>
        <v>0</v>
      </c>
      <c r="R149" s="339">
        <f t="shared" si="172"/>
        <v>0</v>
      </c>
      <c r="S149" s="278">
        <f t="shared" si="167"/>
        <v>0</v>
      </c>
      <c r="T149" s="333">
        <f t="shared" si="172"/>
        <v>0</v>
      </c>
      <c r="U149" s="339">
        <f t="shared" si="172"/>
        <v>0</v>
      </c>
      <c r="V149" s="340"/>
    </row>
    <row r="150" spans="1:22" s="238" customFormat="1" ht="27" hidden="1">
      <c r="A150" s="273"/>
      <c r="B150" s="274" t="s">
        <v>92</v>
      </c>
      <c r="C150" s="275" t="s">
        <v>239</v>
      </c>
      <c r="D150" s="274"/>
      <c r="E150" s="276" t="s">
        <v>92</v>
      </c>
      <c r="F150" s="336" t="s">
        <v>239</v>
      </c>
      <c r="G150" s="278">
        <f t="shared" si="148"/>
        <v>0</v>
      </c>
      <c r="H150" s="333"/>
      <c r="I150" s="339"/>
      <c r="J150" s="278">
        <f t="shared" si="163"/>
        <v>0</v>
      </c>
      <c r="K150" s="333"/>
      <c r="L150" s="339"/>
      <c r="M150" s="360">
        <f aca="true" t="shared" si="173" ref="M150:O150">J150-G150</f>
        <v>0</v>
      </c>
      <c r="N150" s="361">
        <f t="shared" si="173"/>
        <v>0</v>
      </c>
      <c r="O150" s="362">
        <f t="shared" si="173"/>
        <v>0</v>
      </c>
      <c r="P150" s="278">
        <f t="shared" si="165"/>
        <v>0</v>
      </c>
      <c r="Q150" s="333"/>
      <c r="R150" s="339"/>
      <c r="S150" s="278">
        <f t="shared" si="167"/>
        <v>0</v>
      </c>
      <c r="T150" s="333"/>
      <c r="U150" s="339"/>
      <c r="V150" s="340"/>
    </row>
    <row r="151" spans="1:22" s="238" customFormat="1" ht="27" hidden="1">
      <c r="A151" s="273"/>
      <c r="B151" s="274" t="s">
        <v>95</v>
      </c>
      <c r="C151" s="275" t="s">
        <v>240</v>
      </c>
      <c r="D151" s="274"/>
      <c r="E151" s="276" t="s">
        <v>95</v>
      </c>
      <c r="F151" s="336" t="s">
        <v>240</v>
      </c>
      <c r="G151" s="278">
        <f t="shared" si="148"/>
        <v>0</v>
      </c>
      <c r="H151" s="333"/>
      <c r="I151" s="339"/>
      <c r="J151" s="278">
        <f t="shared" si="163"/>
        <v>0</v>
      </c>
      <c r="K151" s="333"/>
      <c r="L151" s="339"/>
      <c r="M151" s="360">
        <f aca="true" t="shared" si="174" ref="M151:O151">J151-G151</f>
        <v>0</v>
      </c>
      <c r="N151" s="361">
        <f t="shared" si="174"/>
        <v>0</v>
      </c>
      <c r="O151" s="362">
        <f t="shared" si="174"/>
        <v>0</v>
      </c>
      <c r="P151" s="278">
        <f t="shared" si="165"/>
        <v>0</v>
      </c>
      <c r="Q151" s="333"/>
      <c r="R151" s="339"/>
      <c r="S151" s="278">
        <f t="shared" si="167"/>
        <v>0</v>
      </c>
      <c r="T151" s="333"/>
      <c r="U151" s="339"/>
      <c r="V151" s="340"/>
    </row>
    <row r="152" spans="1:22" s="238" customFormat="1" ht="27" hidden="1">
      <c r="A152" s="273"/>
      <c r="B152" s="274" t="s">
        <v>97</v>
      </c>
      <c r="C152" s="275" t="s">
        <v>241</v>
      </c>
      <c r="D152" s="274"/>
      <c r="E152" s="274" t="s">
        <v>97</v>
      </c>
      <c r="F152" s="336" t="s">
        <v>241</v>
      </c>
      <c r="G152" s="278">
        <f t="shared" si="148"/>
        <v>0</v>
      </c>
      <c r="H152" s="333"/>
      <c r="I152" s="339"/>
      <c r="J152" s="278">
        <f t="shared" si="163"/>
        <v>0</v>
      </c>
      <c r="K152" s="333"/>
      <c r="L152" s="339"/>
      <c r="M152" s="360">
        <f aca="true" t="shared" si="175" ref="M152:O152">J152-G152</f>
        <v>0</v>
      </c>
      <c r="N152" s="361">
        <f t="shared" si="175"/>
        <v>0</v>
      </c>
      <c r="O152" s="362">
        <f t="shared" si="175"/>
        <v>0</v>
      </c>
      <c r="P152" s="278">
        <f t="shared" si="165"/>
        <v>0</v>
      </c>
      <c r="Q152" s="333"/>
      <c r="R152" s="339"/>
      <c r="S152" s="278">
        <f t="shared" si="167"/>
        <v>0</v>
      </c>
      <c r="T152" s="333"/>
      <c r="U152" s="339"/>
      <c r="V152" s="340"/>
    </row>
    <row r="153" spans="1:22" s="238" customFormat="1" ht="27" hidden="1">
      <c r="A153" s="273"/>
      <c r="B153" s="274" t="s">
        <v>127</v>
      </c>
      <c r="C153" s="275" t="s">
        <v>242</v>
      </c>
      <c r="D153" s="274"/>
      <c r="E153" s="274" t="s">
        <v>127</v>
      </c>
      <c r="F153" s="336" t="s">
        <v>242</v>
      </c>
      <c r="G153" s="278">
        <f t="shared" si="148"/>
        <v>0</v>
      </c>
      <c r="H153" s="333"/>
      <c r="I153" s="339"/>
      <c r="J153" s="278">
        <f t="shared" si="163"/>
        <v>0</v>
      </c>
      <c r="K153" s="333"/>
      <c r="L153" s="339"/>
      <c r="M153" s="360">
        <f aca="true" t="shared" si="176" ref="M153:O153">J153-G153</f>
        <v>0</v>
      </c>
      <c r="N153" s="361">
        <f t="shared" si="176"/>
        <v>0</v>
      </c>
      <c r="O153" s="362">
        <f t="shared" si="176"/>
        <v>0</v>
      </c>
      <c r="P153" s="278">
        <f t="shared" si="165"/>
        <v>0</v>
      </c>
      <c r="Q153" s="333"/>
      <c r="R153" s="339"/>
      <c r="S153" s="278">
        <f t="shared" si="167"/>
        <v>0</v>
      </c>
      <c r="T153" s="333"/>
      <c r="U153" s="339"/>
      <c r="V153" s="340"/>
    </row>
    <row r="154" spans="1:22" s="238" customFormat="1" ht="27" hidden="1">
      <c r="A154" s="288">
        <v>513</v>
      </c>
      <c r="B154" s="280"/>
      <c r="C154" s="335" t="s">
        <v>243</v>
      </c>
      <c r="D154" s="280"/>
      <c r="E154" s="280"/>
      <c r="F154" s="338"/>
      <c r="G154" s="278">
        <f t="shared" si="148"/>
        <v>0</v>
      </c>
      <c r="H154" s="333">
        <f aca="true" t="shared" si="177" ref="H154:L154">SUM(H155)</f>
        <v>0</v>
      </c>
      <c r="I154" s="339">
        <f t="shared" si="177"/>
        <v>0</v>
      </c>
      <c r="J154" s="278">
        <f t="shared" si="177"/>
        <v>0</v>
      </c>
      <c r="K154" s="333">
        <f t="shared" si="177"/>
        <v>0</v>
      </c>
      <c r="L154" s="339">
        <f t="shared" si="177"/>
        <v>0</v>
      </c>
      <c r="M154" s="360">
        <f aca="true" t="shared" si="178" ref="M154:O154">J154-G154</f>
        <v>0</v>
      </c>
      <c r="N154" s="361">
        <f t="shared" si="178"/>
        <v>0</v>
      </c>
      <c r="O154" s="362">
        <f t="shared" si="178"/>
        <v>0</v>
      </c>
      <c r="P154" s="278">
        <f aca="true" t="shared" si="179" ref="P154:U154">SUM(P155)</f>
        <v>0</v>
      </c>
      <c r="Q154" s="333">
        <f t="shared" si="179"/>
        <v>0</v>
      </c>
      <c r="R154" s="339">
        <f t="shared" si="179"/>
        <v>0</v>
      </c>
      <c r="S154" s="278">
        <f t="shared" si="179"/>
        <v>0</v>
      </c>
      <c r="T154" s="333">
        <f t="shared" si="179"/>
        <v>0</v>
      </c>
      <c r="U154" s="339">
        <f t="shared" si="179"/>
        <v>0</v>
      </c>
      <c r="V154" s="340"/>
    </row>
    <row r="155" spans="1:22" s="238" customFormat="1" ht="40.5" hidden="1">
      <c r="A155" s="273"/>
      <c r="B155" s="274" t="s">
        <v>92</v>
      </c>
      <c r="C155" s="275" t="s">
        <v>244</v>
      </c>
      <c r="D155" s="274"/>
      <c r="E155" s="274"/>
      <c r="F155" s="336"/>
      <c r="G155" s="278">
        <f t="shared" si="148"/>
        <v>0</v>
      </c>
      <c r="H155" s="333"/>
      <c r="I155" s="339"/>
      <c r="J155" s="278"/>
      <c r="K155" s="333"/>
      <c r="L155" s="339"/>
      <c r="M155" s="360">
        <f aca="true" t="shared" si="180" ref="M155:O155">J155-G155</f>
        <v>0</v>
      </c>
      <c r="N155" s="361">
        <f t="shared" si="180"/>
        <v>0</v>
      </c>
      <c r="O155" s="362">
        <f t="shared" si="180"/>
        <v>0</v>
      </c>
      <c r="P155" s="278"/>
      <c r="Q155" s="333"/>
      <c r="R155" s="339"/>
      <c r="S155" s="278"/>
      <c r="T155" s="333"/>
      <c r="U155" s="339"/>
      <c r="V155" s="340" t="s">
        <v>245</v>
      </c>
    </row>
    <row r="156" spans="1:22" s="238" customFormat="1" ht="15.75" hidden="1">
      <c r="A156" s="288">
        <v>599</v>
      </c>
      <c r="B156" s="280"/>
      <c r="C156" s="335" t="s">
        <v>246</v>
      </c>
      <c r="D156" s="280" t="s">
        <v>247</v>
      </c>
      <c r="E156" s="289"/>
      <c r="F156" s="338" t="s">
        <v>246</v>
      </c>
      <c r="G156" s="278">
        <f t="shared" si="148"/>
        <v>0</v>
      </c>
      <c r="H156" s="333">
        <f aca="true" t="shared" si="181" ref="H156:L156">SUM(H157:H160)</f>
        <v>0</v>
      </c>
      <c r="I156" s="339">
        <f t="shared" si="181"/>
        <v>0</v>
      </c>
      <c r="J156" s="278">
        <f aca="true" t="shared" si="182" ref="J156:J160">K156+L156</f>
        <v>0</v>
      </c>
      <c r="K156" s="333">
        <f t="shared" si="181"/>
        <v>0</v>
      </c>
      <c r="L156" s="339">
        <f t="shared" si="181"/>
        <v>0</v>
      </c>
      <c r="M156" s="360">
        <f aca="true" t="shared" si="183" ref="M156:O156">J156-G156</f>
        <v>0</v>
      </c>
      <c r="N156" s="361">
        <f t="shared" si="183"/>
        <v>0</v>
      </c>
      <c r="O156" s="362">
        <f t="shared" si="183"/>
        <v>0</v>
      </c>
      <c r="P156" s="278">
        <f aca="true" t="shared" si="184" ref="P156:P160">Q156+R156</f>
        <v>0</v>
      </c>
      <c r="Q156" s="333">
        <f aca="true" t="shared" si="185" ref="Q156:U156">SUM(Q157:Q160)</f>
        <v>0</v>
      </c>
      <c r="R156" s="339">
        <f t="shared" si="185"/>
        <v>0</v>
      </c>
      <c r="S156" s="278">
        <f aca="true" t="shared" si="186" ref="S156:S160">T156+U156</f>
        <v>0</v>
      </c>
      <c r="T156" s="333">
        <f t="shared" si="185"/>
        <v>0</v>
      </c>
      <c r="U156" s="339">
        <f t="shared" si="185"/>
        <v>0</v>
      </c>
      <c r="V156" s="340"/>
    </row>
    <row r="157" spans="1:22" s="238" customFormat="1" ht="15.75" hidden="1">
      <c r="A157" s="273"/>
      <c r="B157" s="274" t="s">
        <v>115</v>
      </c>
      <c r="C157" s="275" t="s">
        <v>248</v>
      </c>
      <c r="D157" s="274"/>
      <c r="E157" s="274" t="s">
        <v>115</v>
      </c>
      <c r="F157" s="336" t="s">
        <v>248</v>
      </c>
      <c r="G157" s="278">
        <f t="shared" si="148"/>
        <v>0</v>
      </c>
      <c r="H157" s="333"/>
      <c r="I157" s="339"/>
      <c r="J157" s="278">
        <f t="shared" si="182"/>
        <v>0</v>
      </c>
      <c r="K157" s="333"/>
      <c r="L157" s="339"/>
      <c r="M157" s="360">
        <f aca="true" t="shared" si="187" ref="M157:O157">J157-G157</f>
        <v>0</v>
      </c>
      <c r="N157" s="361">
        <f t="shared" si="187"/>
        <v>0</v>
      </c>
      <c r="O157" s="362">
        <f t="shared" si="187"/>
        <v>0</v>
      </c>
      <c r="P157" s="278">
        <f t="shared" si="184"/>
        <v>0</v>
      </c>
      <c r="Q157" s="333"/>
      <c r="R157" s="339"/>
      <c r="S157" s="278">
        <f t="shared" si="186"/>
        <v>0</v>
      </c>
      <c r="T157" s="333"/>
      <c r="U157" s="339"/>
      <c r="V157" s="340"/>
    </row>
    <row r="158" spans="1:22" s="238" customFormat="1" ht="27" hidden="1">
      <c r="A158" s="273"/>
      <c r="B158" s="274" t="s">
        <v>133</v>
      </c>
      <c r="C158" s="275" t="s">
        <v>249</v>
      </c>
      <c r="D158" s="274"/>
      <c r="E158" s="274" t="s">
        <v>133</v>
      </c>
      <c r="F158" s="336" t="s">
        <v>249</v>
      </c>
      <c r="G158" s="278">
        <f t="shared" si="148"/>
        <v>0</v>
      </c>
      <c r="H158" s="333"/>
      <c r="I158" s="339"/>
      <c r="J158" s="278">
        <f t="shared" si="182"/>
        <v>0</v>
      </c>
      <c r="K158" s="333"/>
      <c r="L158" s="339"/>
      <c r="M158" s="360">
        <f aca="true" t="shared" si="188" ref="M158:O158">J158-G158</f>
        <v>0</v>
      </c>
      <c r="N158" s="361">
        <f t="shared" si="188"/>
        <v>0</v>
      </c>
      <c r="O158" s="362">
        <f t="shared" si="188"/>
        <v>0</v>
      </c>
      <c r="P158" s="278">
        <f t="shared" si="184"/>
        <v>0</v>
      </c>
      <c r="Q158" s="333"/>
      <c r="R158" s="339"/>
      <c r="S158" s="278">
        <f t="shared" si="186"/>
        <v>0</v>
      </c>
      <c r="T158" s="333"/>
      <c r="U158" s="339"/>
      <c r="V158" s="340"/>
    </row>
    <row r="159" spans="1:22" s="238" customFormat="1" ht="54" hidden="1">
      <c r="A159" s="273"/>
      <c r="B159" s="274" t="s">
        <v>100</v>
      </c>
      <c r="C159" s="275" t="s">
        <v>250</v>
      </c>
      <c r="D159" s="274"/>
      <c r="E159" s="274" t="s">
        <v>100</v>
      </c>
      <c r="F159" s="336" t="s">
        <v>250</v>
      </c>
      <c r="G159" s="278">
        <f t="shared" si="148"/>
        <v>0</v>
      </c>
      <c r="H159" s="333"/>
      <c r="I159" s="339"/>
      <c r="J159" s="278">
        <f t="shared" si="182"/>
        <v>0</v>
      </c>
      <c r="K159" s="333"/>
      <c r="L159" s="339"/>
      <c r="M159" s="360">
        <f aca="true" t="shared" si="189" ref="M159:O159">J159-G159</f>
        <v>0</v>
      </c>
      <c r="N159" s="361">
        <f t="shared" si="189"/>
        <v>0</v>
      </c>
      <c r="O159" s="362">
        <f t="shared" si="189"/>
        <v>0</v>
      </c>
      <c r="P159" s="278">
        <f t="shared" si="184"/>
        <v>0</v>
      </c>
      <c r="Q159" s="333"/>
      <c r="R159" s="339"/>
      <c r="S159" s="278">
        <f t="shared" si="186"/>
        <v>0</v>
      </c>
      <c r="T159" s="333"/>
      <c r="U159" s="339"/>
      <c r="V159" s="340"/>
    </row>
    <row r="160" spans="1:22" s="238" customFormat="1" ht="16.5" hidden="1">
      <c r="A160" s="349"/>
      <c r="B160" s="342">
        <v>99</v>
      </c>
      <c r="C160" s="343" t="s">
        <v>251</v>
      </c>
      <c r="D160" s="342"/>
      <c r="E160" s="344" t="s">
        <v>119</v>
      </c>
      <c r="F160" s="345" t="s">
        <v>251</v>
      </c>
      <c r="G160" s="264">
        <f t="shared" si="148"/>
        <v>0</v>
      </c>
      <c r="H160" s="350"/>
      <c r="I160" s="363"/>
      <c r="J160" s="264">
        <f t="shared" si="182"/>
        <v>0</v>
      </c>
      <c r="K160" s="350"/>
      <c r="L160" s="363"/>
      <c r="M160" s="364">
        <f aca="true" t="shared" si="190" ref="M160:O160">J160-G160</f>
        <v>0</v>
      </c>
      <c r="N160" s="365">
        <f t="shared" si="190"/>
        <v>0</v>
      </c>
      <c r="O160" s="366">
        <f t="shared" si="190"/>
        <v>0</v>
      </c>
      <c r="P160" s="264">
        <f t="shared" si="184"/>
        <v>0</v>
      </c>
      <c r="Q160" s="350"/>
      <c r="R160" s="363"/>
      <c r="S160" s="264">
        <f t="shared" si="186"/>
        <v>0</v>
      </c>
      <c r="T160" s="350"/>
      <c r="U160" s="363"/>
      <c r="V160" s="369"/>
    </row>
    <row r="161" spans="1:22" s="238" customFormat="1" ht="15.75" customHeight="1">
      <c r="A161" s="312"/>
      <c r="B161" s="312"/>
      <c r="C161" s="351"/>
      <c r="D161" s="312"/>
      <c r="E161" s="352"/>
      <c r="F161" s="351"/>
      <c r="G161" s="312"/>
      <c r="H161" s="312"/>
      <c r="I161" s="312"/>
      <c r="J161" s="312"/>
      <c r="K161" s="312"/>
      <c r="L161" s="312"/>
      <c r="M161" s="312"/>
      <c r="N161" s="312"/>
      <c r="O161" s="312"/>
      <c r="P161" s="312"/>
      <c r="Q161" s="312"/>
      <c r="R161" s="312"/>
      <c r="S161" s="312"/>
      <c r="T161" s="312"/>
      <c r="U161" s="312"/>
      <c r="V161" s="351"/>
    </row>
    <row r="162" spans="1:22" s="238" customFormat="1" ht="15.75" customHeight="1">
      <c r="A162" s="312"/>
      <c r="B162" s="312"/>
      <c r="C162" s="351"/>
      <c r="D162" s="312"/>
      <c r="E162" s="352"/>
      <c r="F162" s="351"/>
      <c r="G162" s="312"/>
      <c r="H162" s="312"/>
      <c r="I162" s="312"/>
      <c r="J162" s="312"/>
      <c r="K162" s="312"/>
      <c r="L162" s="312"/>
      <c r="M162" s="312"/>
      <c r="N162" s="312"/>
      <c r="O162" s="312"/>
      <c r="P162" s="312"/>
      <c r="Q162" s="312"/>
      <c r="R162" s="312"/>
      <c r="S162" s="312"/>
      <c r="T162" s="312"/>
      <c r="U162" s="312">
        <v>10000</v>
      </c>
      <c r="V162" s="351"/>
    </row>
    <row r="163" spans="1:22" s="238" customFormat="1" ht="15.75" customHeight="1">
      <c r="A163" s="312"/>
      <c r="B163" s="312"/>
      <c r="C163" s="351"/>
      <c r="D163" s="312"/>
      <c r="E163" s="352"/>
      <c r="F163" s="351"/>
      <c r="G163" s="312"/>
      <c r="H163" s="312"/>
      <c r="I163" s="312"/>
      <c r="J163" s="312"/>
      <c r="K163" s="312"/>
      <c r="L163" s="312"/>
      <c r="M163" s="312"/>
      <c r="N163" s="312"/>
      <c r="O163" s="312"/>
      <c r="P163" s="312"/>
      <c r="Q163" s="312"/>
      <c r="R163" s="312"/>
      <c r="S163" s="312"/>
      <c r="T163" s="312"/>
      <c r="U163" s="312"/>
      <c r="V163" s="351"/>
    </row>
    <row r="164" spans="1:22" s="134" customFormat="1" ht="15.75" customHeight="1">
      <c r="A164" s="353"/>
      <c r="B164" s="353"/>
      <c r="C164" s="354"/>
      <c r="D164" s="353"/>
      <c r="E164" s="355"/>
      <c r="F164" s="354"/>
      <c r="G164" s="353"/>
      <c r="H164" s="353"/>
      <c r="I164" s="353"/>
      <c r="J164" s="353"/>
      <c r="K164" s="353"/>
      <c r="L164" s="353"/>
      <c r="M164" s="353"/>
      <c r="N164" s="353"/>
      <c r="O164" s="353"/>
      <c r="P164" s="353"/>
      <c r="Q164" s="353"/>
      <c r="R164" s="353"/>
      <c r="S164" s="353"/>
      <c r="T164" s="353"/>
      <c r="U164" s="353"/>
      <c r="V164" s="370"/>
    </row>
    <row r="165" spans="1:22" s="134" customFormat="1" ht="15.75" customHeight="1">
      <c r="A165" s="353"/>
      <c r="B165" s="353"/>
      <c r="C165" s="354"/>
      <c r="D165" s="353"/>
      <c r="E165" s="355"/>
      <c r="F165" s="354"/>
      <c r="G165" s="353"/>
      <c r="H165" s="353"/>
      <c r="I165" s="353"/>
      <c r="J165" s="353"/>
      <c r="K165" s="353"/>
      <c r="L165" s="353"/>
      <c r="M165" s="353"/>
      <c r="N165" s="353"/>
      <c r="O165" s="353"/>
      <c r="P165" s="353"/>
      <c r="Q165" s="353"/>
      <c r="R165" s="353"/>
      <c r="S165" s="353"/>
      <c r="T165" s="353"/>
      <c r="U165" s="353"/>
      <c r="V165" s="370"/>
    </row>
    <row r="166" spans="1:22" s="134" customFormat="1" ht="15.75" customHeight="1">
      <c r="A166" s="353"/>
      <c r="B166" s="353"/>
      <c r="C166" s="354"/>
      <c r="D166" s="353"/>
      <c r="E166" s="355"/>
      <c r="F166" s="354"/>
      <c r="G166" s="353"/>
      <c r="H166" s="353"/>
      <c r="I166" s="353"/>
      <c r="J166" s="353"/>
      <c r="K166" s="353"/>
      <c r="L166" s="353"/>
      <c r="M166" s="353"/>
      <c r="N166" s="353"/>
      <c r="O166" s="353"/>
      <c r="P166" s="353"/>
      <c r="Q166" s="353"/>
      <c r="R166" s="353"/>
      <c r="S166" s="353"/>
      <c r="T166" s="353"/>
      <c r="U166" s="353"/>
      <c r="V166" s="370"/>
    </row>
    <row r="167" spans="1:22" s="134" customFormat="1" ht="15.75" customHeight="1">
      <c r="A167" s="353"/>
      <c r="B167" s="353"/>
      <c r="C167" s="354"/>
      <c r="D167" s="353"/>
      <c r="E167" s="355"/>
      <c r="F167" s="354"/>
      <c r="G167" s="353"/>
      <c r="H167" s="353"/>
      <c r="I167" s="353"/>
      <c r="J167" s="353"/>
      <c r="K167" s="353"/>
      <c r="L167" s="353"/>
      <c r="M167" s="353"/>
      <c r="N167" s="353"/>
      <c r="O167" s="353"/>
      <c r="P167" s="353"/>
      <c r="Q167" s="353"/>
      <c r="R167" s="353"/>
      <c r="S167" s="353"/>
      <c r="T167" s="353"/>
      <c r="U167" s="353"/>
      <c r="V167" s="370"/>
    </row>
    <row r="168" spans="1:22" s="134" customFormat="1" ht="15.75" customHeight="1">
      <c r="A168" s="353"/>
      <c r="B168" s="353"/>
      <c r="C168" s="354"/>
      <c r="D168" s="353"/>
      <c r="E168" s="355"/>
      <c r="F168" s="354"/>
      <c r="G168" s="353"/>
      <c r="H168" s="353"/>
      <c r="I168" s="353"/>
      <c r="J168" s="353"/>
      <c r="K168" s="353"/>
      <c r="L168" s="353"/>
      <c r="M168" s="353"/>
      <c r="N168" s="353"/>
      <c r="O168" s="353"/>
      <c r="P168" s="353"/>
      <c r="Q168" s="353"/>
      <c r="R168" s="353"/>
      <c r="S168" s="353"/>
      <c r="T168" s="353"/>
      <c r="U168" s="353"/>
      <c r="V168" s="370"/>
    </row>
    <row r="169" spans="1:22" s="134" customFormat="1" ht="15.75" customHeight="1">
      <c r="A169" s="353"/>
      <c r="B169" s="353"/>
      <c r="C169" s="354"/>
      <c r="D169" s="353"/>
      <c r="E169" s="355"/>
      <c r="F169" s="354"/>
      <c r="G169" s="353"/>
      <c r="H169" s="353"/>
      <c r="I169" s="353"/>
      <c r="J169" s="353"/>
      <c r="K169" s="353"/>
      <c r="L169" s="353"/>
      <c r="M169" s="353"/>
      <c r="N169" s="353"/>
      <c r="O169" s="353"/>
      <c r="P169" s="353"/>
      <c r="Q169" s="353"/>
      <c r="R169" s="353"/>
      <c r="S169" s="353"/>
      <c r="T169" s="353"/>
      <c r="U169" s="353"/>
      <c r="V169" s="370"/>
    </row>
    <row r="170" spans="1:22" s="134" customFormat="1" ht="15.75" customHeight="1">
      <c r="A170" s="353"/>
      <c r="B170" s="353"/>
      <c r="C170" s="354"/>
      <c r="D170" s="353"/>
      <c r="E170" s="355"/>
      <c r="F170" s="354"/>
      <c r="G170" s="353"/>
      <c r="H170" s="353"/>
      <c r="I170" s="353"/>
      <c r="J170" s="353"/>
      <c r="K170" s="353"/>
      <c r="L170" s="353"/>
      <c r="M170" s="353"/>
      <c r="N170" s="353"/>
      <c r="O170" s="353"/>
      <c r="P170" s="353"/>
      <c r="Q170" s="353"/>
      <c r="R170" s="353"/>
      <c r="S170" s="353"/>
      <c r="T170" s="353"/>
      <c r="U170" s="353"/>
      <c r="V170" s="370"/>
    </row>
    <row r="171" spans="1:22" s="134" customFormat="1" ht="15.75" customHeight="1">
      <c r="A171" s="353"/>
      <c r="B171" s="353"/>
      <c r="C171" s="354"/>
      <c r="D171" s="353"/>
      <c r="E171" s="355"/>
      <c r="F171" s="354"/>
      <c r="G171" s="353"/>
      <c r="H171" s="353"/>
      <c r="I171" s="353"/>
      <c r="J171" s="353"/>
      <c r="K171" s="353"/>
      <c r="L171" s="353"/>
      <c r="M171" s="353"/>
      <c r="N171" s="353"/>
      <c r="O171" s="353"/>
      <c r="P171" s="353"/>
      <c r="Q171" s="353"/>
      <c r="R171" s="353"/>
      <c r="S171" s="353"/>
      <c r="T171" s="353"/>
      <c r="U171" s="353"/>
      <c r="V171" s="370"/>
    </row>
    <row r="172" spans="1:22" s="134" customFormat="1" ht="15.75" customHeight="1">
      <c r="A172" s="353"/>
      <c r="B172" s="353"/>
      <c r="C172" s="354"/>
      <c r="D172" s="353"/>
      <c r="E172" s="355"/>
      <c r="F172" s="354"/>
      <c r="G172" s="353"/>
      <c r="H172" s="353"/>
      <c r="I172" s="353"/>
      <c r="J172" s="353"/>
      <c r="K172" s="353"/>
      <c r="L172" s="353"/>
      <c r="M172" s="353"/>
      <c r="N172" s="353"/>
      <c r="O172" s="353"/>
      <c r="P172" s="353"/>
      <c r="Q172" s="353"/>
      <c r="R172" s="353"/>
      <c r="S172" s="353"/>
      <c r="T172" s="353"/>
      <c r="U172" s="353"/>
      <c r="V172" s="370"/>
    </row>
    <row r="173" spans="1:22" s="134" customFormat="1" ht="15.75" customHeight="1">
      <c r="A173" s="353"/>
      <c r="B173" s="353"/>
      <c r="C173" s="354"/>
      <c r="D173" s="353"/>
      <c r="E173" s="355"/>
      <c r="F173" s="354"/>
      <c r="G173" s="353"/>
      <c r="H173" s="353"/>
      <c r="I173" s="353"/>
      <c r="J173" s="353"/>
      <c r="K173" s="353"/>
      <c r="L173" s="353"/>
      <c r="M173" s="353"/>
      <c r="N173" s="353"/>
      <c r="O173" s="353"/>
      <c r="P173" s="353"/>
      <c r="Q173" s="353"/>
      <c r="R173" s="353"/>
      <c r="S173" s="353"/>
      <c r="T173" s="353"/>
      <c r="U173" s="353"/>
      <c r="V173" s="370"/>
    </row>
    <row r="174" spans="3:22" s="134" customFormat="1" ht="15.75" customHeight="1">
      <c r="C174" s="239"/>
      <c r="F174" s="239"/>
      <c r="V174" s="240"/>
    </row>
    <row r="175" spans="3:22" s="134" customFormat="1" ht="15.75" customHeight="1">
      <c r="C175" s="239"/>
      <c r="F175" s="239"/>
      <c r="V175" s="240"/>
    </row>
    <row r="176" spans="3:22" s="134" customFormat="1" ht="15.75" customHeight="1">
      <c r="C176" s="239"/>
      <c r="F176" s="239"/>
      <c r="V176" s="240"/>
    </row>
    <row r="177" spans="3:22" s="134" customFormat="1" ht="15.75" customHeight="1">
      <c r="C177" s="239"/>
      <c r="F177" s="239"/>
      <c r="V177" s="240"/>
    </row>
    <row r="178" spans="3:22" s="134" customFormat="1" ht="15.75" customHeight="1">
      <c r="C178" s="239"/>
      <c r="F178" s="239"/>
      <c r="V178" s="240"/>
    </row>
    <row r="179" spans="3:22" s="134" customFormat="1" ht="15.75" customHeight="1">
      <c r="C179" s="239"/>
      <c r="F179" s="239"/>
      <c r="V179" s="240"/>
    </row>
    <row r="180" spans="3:22" s="134" customFormat="1" ht="15.75" customHeight="1">
      <c r="C180" s="239"/>
      <c r="F180" s="239"/>
      <c r="V180" s="240"/>
    </row>
    <row r="181" spans="3:22" s="134" customFormat="1" ht="15.75" customHeight="1">
      <c r="C181" s="239"/>
      <c r="F181" s="239"/>
      <c r="V181" s="240"/>
    </row>
    <row r="182" spans="3:22" s="134" customFormat="1" ht="15.75" customHeight="1">
      <c r="C182" s="239"/>
      <c r="F182" s="239"/>
      <c r="V182" s="240"/>
    </row>
    <row r="183" spans="3:22" s="134" customFormat="1" ht="15.75" customHeight="1">
      <c r="C183" s="239"/>
      <c r="F183" s="239"/>
      <c r="V183" s="240"/>
    </row>
    <row r="184" spans="3:22" s="134" customFormat="1" ht="15.75" customHeight="1">
      <c r="C184" s="239"/>
      <c r="F184" s="239"/>
      <c r="V184" s="240"/>
    </row>
    <row r="185" spans="3:22" s="134" customFormat="1" ht="15.75" customHeight="1">
      <c r="C185" s="239"/>
      <c r="F185" s="239"/>
      <c r="V185" s="240"/>
    </row>
    <row r="186" spans="3:22" s="134" customFormat="1" ht="15.75" customHeight="1">
      <c r="C186" s="239"/>
      <c r="F186" s="239"/>
      <c r="V186" s="240"/>
    </row>
    <row r="187" spans="3:22" s="134" customFormat="1" ht="15.75" customHeight="1">
      <c r="C187" s="239"/>
      <c r="F187" s="239"/>
      <c r="V187" s="240"/>
    </row>
    <row r="188" spans="3:22" s="134" customFormat="1" ht="15.75" customHeight="1">
      <c r="C188" s="239"/>
      <c r="F188" s="239"/>
      <c r="V188" s="240"/>
    </row>
    <row r="189" spans="3:22" s="134" customFormat="1" ht="15.75" customHeight="1">
      <c r="C189" s="239"/>
      <c r="F189" s="239"/>
      <c r="V189" s="240"/>
    </row>
    <row r="190" spans="3:22" s="134" customFormat="1" ht="15.75" customHeight="1">
      <c r="C190" s="239"/>
      <c r="F190" s="239"/>
      <c r="V190" s="240"/>
    </row>
    <row r="191" spans="3:22" s="134" customFormat="1" ht="15.75" customHeight="1">
      <c r="C191" s="239"/>
      <c r="F191" s="239"/>
      <c r="V191" s="240"/>
    </row>
    <row r="192" spans="3:22" s="134" customFormat="1" ht="15.75" customHeight="1">
      <c r="C192" s="239"/>
      <c r="F192" s="239"/>
      <c r="V192" s="240"/>
    </row>
    <row r="193" spans="3:22" s="134" customFormat="1" ht="15.75" customHeight="1">
      <c r="C193" s="239"/>
      <c r="F193" s="239"/>
      <c r="V193" s="240"/>
    </row>
    <row r="194" spans="3:22" s="134" customFormat="1" ht="15.75" customHeight="1">
      <c r="C194" s="239"/>
      <c r="F194" s="239"/>
      <c r="V194" s="240"/>
    </row>
    <row r="195" spans="3:22" s="134" customFormat="1" ht="15.75" customHeight="1">
      <c r="C195" s="239"/>
      <c r="F195" s="239"/>
      <c r="V195" s="240"/>
    </row>
    <row r="196" spans="3:22" s="134" customFormat="1" ht="15.75" customHeight="1">
      <c r="C196" s="239"/>
      <c r="F196" s="239"/>
      <c r="V196" s="240"/>
    </row>
    <row r="197" spans="3:22" s="134" customFormat="1" ht="15.75" customHeight="1">
      <c r="C197" s="239"/>
      <c r="F197" s="239"/>
      <c r="V197" s="240"/>
    </row>
    <row r="198" spans="3:22" s="134" customFormat="1" ht="15.75" customHeight="1">
      <c r="C198" s="239"/>
      <c r="F198" s="239"/>
      <c r="V198" s="240"/>
    </row>
    <row r="199" spans="3:22" s="134" customFormat="1" ht="15.75" customHeight="1">
      <c r="C199" s="239"/>
      <c r="F199" s="239"/>
      <c r="V199" s="240"/>
    </row>
    <row r="200" spans="3:22" s="134" customFormat="1" ht="15.75" customHeight="1">
      <c r="C200" s="239"/>
      <c r="F200" s="239"/>
      <c r="V200" s="240"/>
    </row>
    <row r="201" spans="3:22" s="134" customFormat="1" ht="15.75" customHeight="1">
      <c r="C201" s="239"/>
      <c r="F201" s="239"/>
      <c r="V201" s="240"/>
    </row>
    <row r="202" spans="3:22" s="134" customFormat="1" ht="15.75" customHeight="1">
      <c r="C202" s="239"/>
      <c r="F202" s="239"/>
      <c r="V202" s="240"/>
    </row>
    <row r="203" spans="3:22" s="134" customFormat="1" ht="15.75" customHeight="1">
      <c r="C203" s="239"/>
      <c r="F203" s="239"/>
      <c r="V203" s="240"/>
    </row>
    <row r="204" spans="3:22" s="134" customFormat="1" ht="15.75" customHeight="1">
      <c r="C204" s="239"/>
      <c r="F204" s="239"/>
      <c r="V204" s="240"/>
    </row>
    <row r="205" spans="3:22" s="134" customFormat="1" ht="15.75" customHeight="1">
      <c r="C205" s="239"/>
      <c r="F205" s="239"/>
      <c r="V205" s="240"/>
    </row>
  </sheetData>
  <sheetProtection/>
  <mergeCells count="68">
    <mergeCell ref="A1:B1"/>
    <mergeCell ref="A2:V2"/>
    <mergeCell ref="U3:V3"/>
    <mergeCell ref="A4:C4"/>
    <mergeCell ref="D4:F4"/>
    <mergeCell ref="G4:I4"/>
    <mergeCell ref="J4:L4"/>
    <mergeCell ref="M4:U4"/>
    <mergeCell ref="A5:B5"/>
    <mergeCell ref="D5:E5"/>
    <mergeCell ref="M5:O5"/>
    <mergeCell ref="P5:R5"/>
    <mergeCell ref="S5:U5"/>
    <mergeCell ref="A7:F7"/>
    <mergeCell ref="A9:A20"/>
    <mergeCell ref="A22:A48"/>
    <mergeCell ref="A50:A65"/>
    <mergeCell ref="A67:A78"/>
    <mergeCell ref="A80:A122"/>
    <mergeCell ref="A124:A125"/>
    <mergeCell ref="A127:A129"/>
    <mergeCell ref="A131:A133"/>
    <mergeCell ref="A135:A145"/>
    <mergeCell ref="A147:A148"/>
    <mergeCell ref="A150:A153"/>
    <mergeCell ref="A157:A160"/>
    <mergeCell ref="B9:B11"/>
    <mergeCell ref="B12:B16"/>
    <mergeCell ref="B18:B20"/>
    <mergeCell ref="B22:B35"/>
    <mergeCell ref="B38:B40"/>
    <mergeCell ref="B41:B43"/>
    <mergeCell ref="B53:B56"/>
    <mergeCell ref="B57:B59"/>
    <mergeCell ref="B61:B65"/>
    <mergeCell ref="B70:B72"/>
    <mergeCell ref="B74:B78"/>
    <mergeCell ref="B80:B93"/>
    <mergeCell ref="B94:B121"/>
    <mergeCell ref="B131:B132"/>
    <mergeCell ref="B135:B139"/>
    <mergeCell ref="B142:B144"/>
    <mergeCell ref="C5:C6"/>
    <mergeCell ref="C9:C11"/>
    <mergeCell ref="C12:C16"/>
    <mergeCell ref="C18:C20"/>
    <mergeCell ref="C22:C35"/>
    <mergeCell ref="C38:C40"/>
    <mergeCell ref="C41:C43"/>
    <mergeCell ref="C53:C56"/>
    <mergeCell ref="C57:C59"/>
    <mergeCell ref="C61:C65"/>
    <mergeCell ref="C70:C72"/>
    <mergeCell ref="C74:C78"/>
    <mergeCell ref="C80:C93"/>
    <mergeCell ref="C94:C121"/>
    <mergeCell ref="C131:C132"/>
    <mergeCell ref="C135:C139"/>
    <mergeCell ref="C142:C144"/>
    <mergeCell ref="D131:D132"/>
    <mergeCell ref="F5:F6"/>
    <mergeCell ref="G5:G6"/>
    <mergeCell ref="H5:H6"/>
    <mergeCell ref="I5:I6"/>
    <mergeCell ref="J5:J6"/>
    <mergeCell ref="K5:K6"/>
    <mergeCell ref="L5:L6"/>
    <mergeCell ref="V4:V6"/>
  </mergeCells>
  <printOptions horizontalCentered="1"/>
  <pageMargins left="0" right="0" top="0.20833333333333334" bottom="0.20069444444444445" header="0.5076388888888889" footer="0.2361111111111111"/>
  <pageSetup fitToHeight="0" fitToWidth="1" horizontalDpi="600" verticalDpi="600" orientation="landscape" paperSize="9" scale="52"/>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zoomScaleSheetLayoutView="100" workbookViewId="0" topLeftCell="A1">
      <selection activeCell="B7" sqref="B7"/>
    </sheetView>
  </sheetViews>
  <sheetFormatPr defaultColWidth="9.33203125" defaultRowHeight="12.75"/>
  <cols>
    <col min="1" max="1" width="55.5" style="0" customWidth="1"/>
    <col min="2" max="2" width="17.83203125" style="0" customWidth="1"/>
    <col min="3" max="4" width="17.66015625" style="0" customWidth="1"/>
    <col min="5" max="5" width="9.5" style="0" customWidth="1"/>
    <col min="8" max="8" width="12.5" style="0" bestFit="1" customWidth="1"/>
  </cols>
  <sheetData>
    <row r="1" spans="1:4" s="1" customFormat="1" ht="18" customHeight="1">
      <c r="A1" s="8" t="s">
        <v>252</v>
      </c>
      <c r="B1" s="8"/>
      <c r="C1" s="8"/>
      <c r="D1" s="8"/>
    </row>
    <row r="2" spans="1:5" s="1" customFormat="1" ht="18" customHeight="1">
      <c r="A2" s="9" t="s">
        <v>253</v>
      </c>
      <c r="B2" s="9"/>
      <c r="C2" s="9"/>
      <c r="D2" s="9"/>
      <c r="E2" s="9"/>
    </row>
    <row r="3" spans="1:5" s="2" customFormat="1" ht="18" customHeight="1">
      <c r="A3" s="10"/>
      <c r="B3" s="10"/>
      <c r="C3" s="10"/>
      <c r="D3" s="11" t="s">
        <v>254</v>
      </c>
      <c r="E3" s="11"/>
    </row>
    <row r="4" spans="1:5" s="3" customFormat="1" ht="30" customHeight="1">
      <c r="A4" s="12" t="s">
        <v>255</v>
      </c>
      <c r="B4" s="13" t="s">
        <v>7</v>
      </c>
      <c r="C4" s="13" t="s">
        <v>8</v>
      </c>
      <c r="D4" s="13" t="s">
        <v>9</v>
      </c>
      <c r="E4" s="14" t="s">
        <v>5</v>
      </c>
    </row>
    <row r="5" spans="1:5" s="4" customFormat="1" ht="30" customHeight="1">
      <c r="A5" s="15" t="s">
        <v>43</v>
      </c>
      <c r="B5" s="16">
        <f>SUM(B6,B11,B16,B21,B26)</f>
        <v>1382.700045</v>
      </c>
      <c r="C5" s="16">
        <f>SUM(C6,C11,C16,C21,C26)</f>
        <v>1760.1500449999999</v>
      </c>
      <c r="D5" s="16">
        <f>SUM(D6,D11,D16,D21,D26)</f>
        <v>377.45000000000005</v>
      </c>
      <c r="E5" s="17"/>
    </row>
    <row r="6" spans="1:5" s="4" customFormat="1" ht="30" customHeight="1">
      <c r="A6" s="15" t="s">
        <v>256</v>
      </c>
      <c r="B6" s="16">
        <f>SUM(B7:B10)</f>
        <v>665.920881</v>
      </c>
      <c r="C6" s="16">
        <f>SUM(C7:C10)</f>
        <v>1043.370881</v>
      </c>
      <c r="D6" s="18">
        <f>C6-B6</f>
        <v>377.45000000000005</v>
      </c>
      <c r="E6" s="17"/>
    </row>
    <row r="7" spans="1:5" s="4" customFormat="1" ht="30" customHeight="1">
      <c r="A7" s="19" t="s">
        <v>257</v>
      </c>
      <c r="B7" s="232">
        <f>(118000)/10000</f>
        <v>11.8</v>
      </c>
      <c r="C7" s="232">
        <f>(118000)/10000</f>
        <v>11.8</v>
      </c>
      <c r="D7" s="18">
        <f aca="true" t="shared" si="0" ref="D7:D31">C7-B7</f>
        <v>0</v>
      </c>
      <c r="E7" s="21"/>
    </row>
    <row r="8" spans="1:5" s="4" customFormat="1" ht="30" customHeight="1">
      <c r="A8" s="19" t="s">
        <v>258</v>
      </c>
      <c r="B8" s="232">
        <f>(3770000)/10000</f>
        <v>377</v>
      </c>
      <c r="C8" s="232">
        <f>(3770000+870000+1280000+1610000)/10000</f>
        <v>753</v>
      </c>
      <c r="D8" s="18">
        <f t="shared" si="0"/>
        <v>376</v>
      </c>
      <c r="E8" s="21"/>
    </row>
    <row r="9" spans="1:5" s="4" customFormat="1" ht="30" customHeight="1">
      <c r="A9" s="19" t="s">
        <v>259</v>
      </c>
      <c r="B9" s="232">
        <f>(2771208.81)/10000</f>
        <v>277.120881</v>
      </c>
      <c r="C9" s="232">
        <f>(2771208.81)/10000</f>
        <v>277.120881</v>
      </c>
      <c r="D9" s="18">
        <f t="shared" si="0"/>
        <v>0</v>
      </c>
      <c r="E9" s="21"/>
    </row>
    <row r="10" spans="1:5" s="4" customFormat="1" ht="30" customHeight="1">
      <c r="A10" s="19" t="s">
        <v>260</v>
      </c>
      <c r="B10" s="232">
        <f>(0/(10000))/10000</f>
        <v>0</v>
      </c>
      <c r="C10" s="232">
        <f>(14500)/10000</f>
        <v>1.45</v>
      </c>
      <c r="D10" s="18">
        <f t="shared" si="0"/>
        <v>1.45</v>
      </c>
      <c r="E10" s="21"/>
    </row>
    <row r="11" spans="1:5" s="5" customFormat="1" ht="30" customHeight="1" hidden="1">
      <c r="A11" s="15" t="s">
        <v>261</v>
      </c>
      <c r="B11" s="232">
        <f>(SUM(B12:B15))/10000</f>
        <v>0</v>
      </c>
      <c r="C11" s="232">
        <f>(SUM(C12:C15))/10000</f>
        <v>0</v>
      </c>
      <c r="D11" s="18">
        <f t="shared" si="0"/>
        <v>0</v>
      </c>
      <c r="E11" s="17"/>
    </row>
    <row r="12" spans="1:5" s="4" customFormat="1" ht="30" customHeight="1" hidden="1">
      <c r="A12" s="19" t="s">
        <v>262</v>
      </c>
      <c r="B12" s="232">
        <v>0</v>
      </c>
      <c r="C12" s="232">
        <v>0</v>
      </c>
      <c r="D12" s="18">
        <f t="shared" si="0"/>
        <v>0</v>
      </c>
      <c r="E12" s="21"/>
    </row>
    <row r="13" spans="1:5" s="4" customFormat="1" ht="30" customHeight="1" hidden="1">
      <c r="A13" s="19" t="s">
        <v>262</v>
      </c>
      <c r="B13" s="232">
        <v>0</v>
      </c>
      <c r="C13" s="232">
        <v>0</v>
      </c>
      <c r="D13" s="18">
        <f t="shared" si="0"/>
        <v>0</v>
      </c>
      <c r="E13" s="21"/>
    </row>
    <row r="14" spans="1:5" s="4" customFormat="1" ht="30" customHeight="1" hidden="1">
      <c r="A14" s="19" t="s">
        <v>262</v>
      </c>
      <c r="B14" s="232">
        <v>0</v>
      </c>
      <c r="C14" s="232">
        <v>0</v>
      </c>
      <c r="D14" s="18">
        <f t="shared" si="0"/>
        <v>0</v>
      </c>
      <c r="E14" s="21"/>
    </row>
    <row r="15" spans="1:5" s="4" customFormat="1" ht="30" customHeight="1" hidden="1">
      <c r="A15" s="19" t="s">
        <v>263</v>
      </c>
      <c r="B15" s="232">
        <v>0</v>
      </c>
      <c r="C15" s="232">
        <v>0</v>
      </c>
      <c r="D15" s="18">
        <f t="shared" si="0"/>
        <v>0</v>
      </c>
      <c r="E15" s="21"/>
    </row>
    <row r="16" spans="1:5" s="6" customFormat="1" ht="30" customHeight="1" hidden="1">
      <c r="A16" s="15" t="s">
        <v>264</v>
      </c>
      <c r="B16" s="232">
        <f>(SUM(B17:B20))/10000</f>
        <v>0</v>
      </c>
      <c r="C16" s="232">
        <f>(SUM(C17:C20))/10000</f>
        <v>0</v>
      </c>
      <c r="D16" s="18">
        <f t="shared" si="0"/>
        <v>0</v>
      </c>
      <c r="E16" s="233"/>
    </row>
    <row r="17" spans="1:5" s="4" customFormat="1" ht="30" customHeight="1" hidden="1">
      <c r="A17" s="19" t="s">
        <v>262</v>
      </c>
      <c r="B17" s="232">
        <v>0</v>
      </c>
      <c r="C17" s="232">
        <v>0</v>
      </c>
      <c r="D17" s="18">
        <f t="shared" si="0"/>
        <v>0</v>
      </c>
      <c r="E17" s="21"/>
    </row>
    <row r="18" spans="1:5" s="4" customFormat="1" ht="30" customHeight="1" hidden="1">
      <c r="A18" s="19" t="s">
        <v>262</v>
      </c>
      <c r="B18" s="232">
        <v>0</v>
      </c>
      <c r="C18" s="232">
        <v>0</v>
      </c>
      <c r="D18" s="18">
        <f t="shared" si="0"/>
        <v>0</v>
      </c>
      <c r="E18" s="21"/>
    </row>
    <row r="19" spans="1:5" s="4" customFormat="1" ht="30" customHeight="1" hidden="1">
      <c r="A19" s="19" t="s">
        <v>262</v>
      </c>
      <c r="B19" s="232">
        <v>0</v>
      </c>
      <c r="C19" s="232">
        <v>0</v>
      </c>
      <c r="D19" s="18">
        <f t="shared" si="0"/>
        <v>0</v>
      </c>
      <c r="E19" s="21"/>
    </row>
    <row r="20" spans="1:5" s="4" customFormat="1" ht="30" customHeight="1" hidden="1">
      <c r="A20" s="19" t="s">
        <v>263</v>
      </c>
      <c r="B20" s="232">
        <v>0</v>
      </c>
      <c r="C20" s="232">
        <v>0</v>
      </c>
      <c r="D20" s="18">
        <f t="shared" si="0"/>
        <v>0</v>
      </c>
      <c r="E20" s="21"/>
    </row>
    <row r="21" spans="1:5" s="6" customFormat="1" ht="30" customHeight="1" hidden="1">
      <c r="A21" s="15" t="s">
        <v>265</v>
      </c>
      <c r="B21" s="232">
        <f>(SUM(B22:B25))/10000</f>
        <v>0</v>
      </c>
      <c r="C21" s="232">
        <f>(SUM(C22:C25))/10000</f>
        <v>0</v>
      </c>
      <c r="D21" s="18">
        <f t="shared" si="0"/>
        <v>0</v>
      </c>
      <c r="E21" s="233"/>
    </row>
    <row r="22" spans="1:5" s="4" customFormat="1" ht="30" customHeight="1" hidden="1">
      <c r="A22" s="19" t="s">
        <v>262</v>
      </c>
      <c r="B22" s="232">
        <v>0</v>
      </c>
      <c r="C22" s="232">
        <v>0</v>
      </c>
      <c r="D22" s="18">
        <f t="shared" si="0"/>
        <v>0</v>
      </c>
      <c r="E22" s="21"/>
    </row>
    <row r="23" spans="1:5" s="4" customFormat="1" ht="30" customHeight="1" hidden="1">
      <c r="A23" s="19" t="s">
        <v>262</v>
      </c>
      <c r="B23" s="232">
        <v>0</v>
      </c>
      <c r="C23" s="232">
        <v>0</v>
      </c>
      <c r="D23" s="18">
        <f t="shared" si="0"/>
        <v>0</v>
      </c>
      <c r="E23" s="21"/>
    </row>
    <row r="24" spans="1:5" s="4" customFormat="1" ht="30" customHeight="1" hidden="1">
      <c r="A24" s="19" t="s">
        <v>262</v>
      </c>
      <c r="B24" s="232">
        <v>0</v>
      </c>
      <c r="C24" s="232">
        <v>0</v>
      </c>
      <c r="D24" s="18">
        <f t="shared" si="0"/>
        <v>0</v>
      </c>
      <c r="E24" s="21"/>
    </row>
    <row r="25" spans="1:5" s="4" customFormat="1" ht="30" customHeight="1" hidden="1">
      <c r="A25" s="19" t="s">
        <v>263</v>
      </c>
      <c r="B25" s="232">
        <v>0</v>
      </c>
      <c r="C25" s="232">
        <v>0</v>
      </c>
      <c r="D25" s="18">
        <f t="shared" si="0"/>
        <v>0</v>
      </c>
      <c r="E25" s="21"/>
    </row>
    <row r="26" spans="1:5" s="4" customFormat="1" ht="30" customHeight="1">
      <c r="A26" s="15" t="s">
        <v>266</v>
      </c>
      <c r="B26" s="232">
        <f>SUM(B27:B44)</f>
        <v>716.7791639999999</v>
      </c>
      <c r="C26" s="232">
        <f>SUM(C27:C44)</f>
        <v>716.7791639999998</v>
      </c>
      <c r="D26" s="18">
        <f t="shared" si="0"/>
        <v>0</v>
      </c>
      <c r="E26" s="21"/>
    </row>
    <row r="27" spans="1:5" s="4" customFormat="1" ht="30" customHeight="1">
      <c r="A27" s="19" t="s">
        <v>267</v>
      </c>
      <c r="B27" s="232">
        <v>700</v>
      </c>
      <c r="C27" s="232">
        <v>693.651768</v>
      </c>
      <c r="D27" s="18">
        <f t="shared" si="0"/>
        <v>-6.348232000000053</v>
      </c>
      <c r="E27" s="21"/>
    </row>
    <row r="28" spans="1:5" s="4" customFormat="1" ht="30" customHeight="1">
      <c r="A28" s="19" t="s">
        <v>268</v>
      </c>
      <c r="B28" s="232">
        <v>0</v>
      </c>
      <c r="C28" s="232">
        <v>0.711332</v>
      </c>
      <c r="D28" s="18">
        <f t="shared" si="0"/>
        <v>0.711332</v>
      </c>
      <c r="E28" s="21"/>
    </row>
    <row r="29" spans="1:5" s="4" customFormat="1" ht="30" customHeight="1">
      <c r="A29" s="19" t="s">
        <v>269</v>
      </c>
      <c r="B29" s="232">
        <v>0</v>
      </c>
      <c r="C29" s="232">
        <v>0.132</v>
      </c>
      <c r="D29" s="18">
        <f t="shared" si="0"/>
        <v>0.132</v>
      </c>
      <c r="E29" s="21"/>
    </row>
    <row r="30" spans="1:5" s="4" customFormat="1" ht="30" customHeight="1">
      <c r="A30" s="19" t="s">
        <v>270</v>
      </c>
      <c r="B30" s="232">
        <v>0</v>
      </c>
      <c r="C30" s="232">
        <v>0.775</v>
      </c>
      <c r="D30" s="18">
        <f t="shared" si="0"/>
        <v>0.775</v>
      </c>
      <c r="E30" s="21"/>
    </row>
    <row r="31" spans="1:5" s="4" customFormat="1" ht="30" customHeight="1">
      <c r="A31" s="19" t="s">
        <v>271</v>
      </c>
      <c r="B31" s="232">
        <v>0</v>
      </c>
      <c r="C31" s="232">
        <v>4.7299</v>
      </c>
      <c r="D31" s="18">
        <f t="shared" si="0"/>
        <v>4.7299</v>
      </c>
      <c r="E31" s="21"/>
    </row>
    <row r="32" spans="1:5" s="4" customFormat="1" ht="30" customHeight="1">
      <c r="A32" s="19" t="s">
        <v>272</v>
      </c>
      <c r="B32" s="232">
        <v>0.67003</v>
      </c>
      <c r="C32" s="232">
        <v>0.67003</v>
      </c>
      <c r="D32" s="18"/>
      <c r="E32" s="21"/>
    </row>
    <row r="33" spans="1:5" s="4" customFormat="1" ht="30" customHeight="1">
      <c r="A33" s="19" t="s">
        <v>273</v>
      </c>
      <c r="B33" s="232">
        <v>0.839894</v>
      </c>
      <c r="C33" s="232">
        <v>0.839894</v>
      </c>
      <c r="D33" s="18"/>
      <c r="E33" s="21"/>
    </row>
    <row r="34" spans="1:5" s="4" customFormat="1" ht="30" customHeight="1">
      <c r="A34" s="19" t="s">
        <v>274</v>
      </c>
      <c r="B34" s="232">
        <v>1</v>
      </c>
      <c r="C34" s="232">
        <v>1</v>
      </c>
      <c r="D34" s="18"/>
      <c r="E34" s="21"/>
    </row>
    <row r="35" spans="1:5" s="4" customFormat="1" ht="30" customHeight="1">
      <c r="A35" s="19" t="s">
        <v>275</v>
      </c>
      <c r="B35" s="232">
        <v>0.599</v>
      </c>
      <c r="C35" s="232">
        <v>0.599</v>
      </c>
      <c r="D35" s="18"/>
      <c r="E35" s="21"/>
    </row>
    <row r="36" spans="1:5" s="4" customFormat="1" ht="30" customHeight="1">
      <c r="A36" s="19" t="s">
        <v>276</v>
      </c>
      <c r="B36" s="232">
        <v>0.08</v>
      </c>
      <c r="C36" s="232">
        <v>0.08</v>
      </c>
      <c r="D36" s="18"/>
      <c r="E36" s="21"/>
    </row>
    <row r="37" spans="1:5" s="4" customFormat="1" ht="30" customHeight="1">
      <c r="A37" s="19" t="s">
        <v>277</v>
      </c>
      <c r="B37" s="232">
        <v>0.62998</v>
      </c>
      <c r="C37" s="232">
        <v>0.62998</v>
      </c>
      <c r="D37" s="18"/>
      <c r="E37" s="21"/>
    </row>
    <row r="38" spans="1:5" s="4" customFormat="1" ht="30" customHeight="1">
      <c r="A38" s="19" t="s">
        <v>278</v>
      </c>
      <c r="B38" s="232">
        <v>0.06</v>
      </c>
      <c r="C38" s="232">
        <v>0.06</v>
      </c>
      <c r="D38" s="18"/>
      <c r="E38" s="21"/>
    </row>
    <row r="39" spans="1:5" s="4" customFormat="1" ht="30" customHeight="1">
      <c r="A39" s="19" t="s">
        <v>279</v>
      </c>
      <c r="B39" s="232">
        <v>0.15</v>
      </c>
      <c r="C39" s="232">
        <v>0.15</v>
      </c>
      <c r="D39" s="18"/>
      <c r="E39" s="21"/>
    </row>
    <row r="40" spans="1:5" s="4" customFormat="1" ht="30" customHeight="1">
      <c r="A40" s="19" t="s">
        <v>280</v>
      </c>
      <c r="B40" s="232">
        <v>0.805</v>
      </c>
      <c r="C40" s="232">
        <v>0.805</v>
      </c>
      <c r="D40" s="18"/>
      <c r="E40" s="21"/>
    </row>
    <row r="41" spans="1:5" s="4" customFormat="1" ht="30" customHeight="1">
      <c r="A41" s="19" t="s">
        <v>281</v>
      </c>
      <c r="B41" s="232">
        <v>0.5</v>
      </c>
      <c r="C41" s="232">
        <v>0.5</v>
      </c>
      <c r="D41" s="18">
        <f aca="true" t="shared" si="1" ref="D41:D44">C41-B41</f>
        <v>0</v>
      </c>
      <c r="E41" s="21"/>
    </row>
    <row r="42" spans="1:5" s="4" customFormat="1" ht="30" customHeight="1">
      <c r="A42" s="19" t="s">
        <v>282</v>
      </c>
      <c r="B42" s="232">
        <v>0.05</v>
      </c>
      <c r="C42" s="232">
        <v>0.05</v>
      </c>
      <c r="D42" s="18">
        <f t="shared" si="1"/>
        <v>0</v>
      </c>
      <c r="E42" s="21"/>
    </row>
    <row r="43" spans="1:5" s="4" customFormat="1" ht="30" customHeight="1">
      <c r="A43" s="19" t="s">
        <v>283</v>
      </c>
      <c r="B43" s="232">
        <v>7.236260000000001</v>
      </c>
      <c r="C43" s="232">
        <v>7.236260000000001</v>
      </c>
      <c r="D43" s="18">
        <f t="shared" si="1"/>
        <v>0</v>
      </c>
      <c r="E43" s="21"/>
    </row>
    <row r="44" spans="1:5" s="4" customFormat="1" ht="30" customHeight="1">
      <c r="A44" s="30" t="s">
        <v>284</v>
      </c>
      <c r="B44" s="234">
        <v>4.159</v>
      </c>
      <c r="C44" s="234">
        <v>4.159</v>
      </c>
      <c r="D44" s="31">
        <f t="shared" si="1"/>
        <v>0</v>
      </c>
      <c r="E44" s="32"/>
    </row>
    <row r="45" spans="1:5" s="7" customFormat="1" ht="16.5" customHeight="1">
      <c r="A45" s="235" t="s">
        <v>285</v>
      </c>
      <c r="B45" s="235"/>
      <c r="C45" s="235"/>
      <c r="D45" s="235"/>
      <c r="E45" s="235"/>
    </row>
    <row r="46" s="1" customFormat="1" ht="18" customHeight="1"/>
    <row r="47" s="1" customFormat="1" ht="18" customHeight="1"/>
  </sheetData>
  <sheetProtection/>
  <mergeCells count="4">
    <mergeCell ref="A1:B1"/>
    <mergeCell ref="A2:E2"/>
    <mergeCell ref="D3:E3"/>
    <mergeCell ref="A45:E45"/>
  </mergeCells>
  <printOptions horizontalCentered="1"/>
  <pageMargins left="0.3576388888888889" right="0.3576388888888889" top="0.7479166666666667" bottom="0.4722222222222222" header="0.5" footer="0.3145833333333333"/>
  <pageSetup fitToHeight="1" fitToWidth="1" horizontalDpi="600" verticalDpi="600" orientation="portrait" paperSize="9" scale="88"/>
</worksheet>
</file>

<file path=xl/worksheets/sheet5.xml><?xml version="1.0" encoding="utf-8"?>
<worksheet xmlns="http://schemas.openxmlformats.org/spreadsheetml/2006/main" xmlns:r="http://schemas.openxmlformats.org/officeDocument/2006/relationships">
  <sheetPr>
    <pageSetUpPr fitToPage="1"/>
  </sheetPr>
  <dimension ref="A1:AM25"/>
  <sheetViews>
    <sheetView zoomScaleSheetLayoutView="100" workbookViewId="0" topLeftCell="A1">
      <pane xSplit="5" ySplit="6" topLeftCell="F7" activePane="bottomRight" state="frozen"/>
      <selection pane="bottomRight" activeCell="AC6" sqref="AC6"/>
    </sheetView>
  </sheetViews>
  <sheetFormatPr defaultColWidth="12" defaultRowHeight="12.75"/>
  <cols>
    <col min="1" max="1" width="21" style="181" customWidth="1"/>
    <col min="2" max="2" width="9.83203125" style="181" customWidth="1"/>
    <col min="3" max="3" width="7.5" style="181" customWidth="1"/>
    <col min="4" max="4" width="18" style="181" customWidth="1"/>
    <col min="5" max="5" width="8.33203125" style="181" customWidth="1"/>
    <col min="6" max="8" width="7.5" style="181" customWidth="1"/>
    <col min="9" max="10" width="9.83203125" style="181" customWidth="1"/>
    <col min="11" max="18" width="7.16015625" style="181" hidden="1" customWidth="1"/>
    <col min="19" max="19" width="7.83203125" style="181" customWidth="1"/>
    <col min="20" max="20" width="22" style="181" customWidth="1"/>
    <col min="21" max="21" width="13.5" style="181" customWidth="1"/>
    <col min="22" max="22" width="14.16015625" style="181" customWidth="1"/>
    <col min="23" max="23" width="15.33203125" style="181" customWidth="1"/>
    <col min="24" max="24" width="15.66015625" style="181" customWidth="1"/>
    <col min="25" max="27" width="7.5" style="181" customWidth="1"/>
    <col min="28" max="28" width="9.83203125" style="181" customWidth="1"/>
    <col min="29" max="29" width="10.16015625" style="181" customWidth="1"/>
    <col min="30" max="37" width="7.16015625" style="181" hidden="1" customWidth="1"/>
    <col min="38" max="38" width="9.33203125" style="181" customWidth="1"/>
    <col min="39" max="39" width="7.83203125" style="181" customWidth="1"/>
    <col min="40" max="16384" width="12" style="181" customWidth="1"/>
  </cols>
  <sheetData>
    <row r="1" s="129" customFormat="1" ht="30" customHeight="1">
      <c r="A1" s="129" t="s">
        <v>286</v>
      </c>
    </row>
    <row r="2" spans="1:39" s="181" customFormat="1" ht="24">
      <c r="A2" s="185" t="s">
        <v>287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row>
    <row r="3" spans="1:39" s="181" customFormat="1" ht="27" customHeight="1">
      <c r="A3" s="186"/>
      <c r="B3" s="186"/>
      <c r="C3" s="186"/>
      <c r="D3" s="187"/>
      <c r="E3" s="187"/>
      <c r="S3" s="187"/>
      <c r="T3" s="186"/>
      <c r="U3" s="186"/>
      <c r="V3" s="186"/>
      <c r="W3" s="187"/>
      <c r="X3" s="187"/>
      <c r="AL3" s="187"/>
      <c r="AM3" s="220" t="s">
        <v>254</v>
      </c>
    </row>
    <row r="4" spans="1:39" s="182" customFormat="1" ht="27" customHeight="1">
      <c r="A4" s="188" t="s">
        <v>7</v>
      </c>
      <c r="B4" s="189"/>
      <c r="C4" s="189"/>
      <c r="D4" s="189"/>
      <c r="E4" s="189"/>
      <c r="F4" s="189"/>
      <c r="G4" s="189"/>
      <c r="H4" s="189"/>
      <c r="I4" s="189"/>
      <c r="J4" s="189"/>
      <c r="K4" s="189"/>
      <c r="L4" s="189"/>
      <c r="M4" s="189"/>
      <c r="N4" s="189"/>
      <c r="O4" s="189"/>
      <c r="P4" s="189"/>
      <c r="Q4" s="189"/>
      <c r="R4" s="189"/>
      <c r="S4" s="198"/>
      <c r="T4" s="188" t="s">
        <v>8</v>
      </c>
      <c r="U4" s="189"/>
      <c r="V4" s="189"/>
      <c r="W4" s="189"/>
      <c r="X4" s="189"/>
      <c r="Y4" s="189"/>
      <c r="Z4" s="189"/>
      <c r="AA4" s="189"/>
      <c r="AB4" s="189"/>
      <c r="AC4" s="189"/>
      <c r="AD4" s="189"/>
      <c r="AE4" s="189"/>
      <c r="AF4" s="189"/>
      <c r="AG4" s="189"/>
      <c r="AH4" s="189"/>
      <c r="AI4" s="189"/>
      <c r="AJ4" s="189"/>
      <c r="AK4" s="189"/>
      <c r="AL4" s="221"/>
      <c r="AM4" s="173" t="s">
        <v>5</v>
      </c>
    </row>
    <row r="5" spans="1:39" s="183" customFormat="1" ht="94.5">
      <c r="A5" s="140" t="s">
        <v>255</v>
      </c>
      <c r="B5" s="141" t="s">
        <v>288</v>
      </c>
      <c r="C5" s="141" t="s">
        <v>289</v>
      </c>
      <c r="D5" s="141" t="s">
        <v>290</v>
      </c>
      <c r="E5" s="141" t="s">
        <v>291</v>
      </c>
      <c r="F5" s="141" t="s">
        <v>292</v>
      </c>
      <c r="G5" s="141" t="s">
        <v>293</v>
      </c>
      <c r="H5" s="141" t="s">
        <v>294</v>
      </c>
      <c r="I5" s="141" t="s">
        <v>43</v>
      </c>
      <c r="J5" s="142" t="s">
        <v>295</v>
      </c>
      <c r="K5" s="142" t="s">
        <v>296</v>
      </c>
      <c r="L5" s="143" t="s">
        <v>297</v>
      </c>
      <c r="M5" s="143" t="s">
        <v>298</v>
      </c>
      <c r="N5" s="143" t="s">
        <v>299</v>
      </c>
      <c r="O5" s="143" t="s">
        <v>300</v>
      </c>
      <c r="P5" s="143" t="s">
        <v>301</v>
      </c>
      <c r="Q5" s="143" t="s">
        <v>302</v>
      </c>
      <c r="R5" s="143" t="s">
        <v>303</v>
      </c>
      <c r="S5" s="159" t="s">
        <v>35</v>
      </c>
      <c r="T5" s="140" t="s">
        <v>255</v>
      </c>
      <c r="U5" s="141" t="s">
        <v>288</v>
      </c>
      <c r="V5" s="141" t="s">
        <v>289</v>
      </c>
      <c r="W5" s="141" t="s">
        <v>290</v>
      </c>
      <c r="X5" s="141" t="s">
        <v>291</v>
      </c>
      <c r="Y5" s="141" t="s">
        <v>292</v>
      </c>
      <c r="Z5" s="141" t="s">
        <v>293</v>
      </c>
      <c r="AA5" s="141" t="s">
        <v>294</v>
      </c>
      <c r="AB5" s="141" t="s">
        <v>43</v>
      </c>
      <c r="AC5" s="142" t="s">
        <v>295</v>
      </c>
      <c r="AD5" s="142" t="s">
        <v>296</v>
      </c>
      <c r="AE5" s="143" t="s">
        <v>297</v>
      </c>
      <c r="AF5" s="143" t="s">
        <v>298</v>
      </c>
      <c r="AG5" s="143" t="s">
        <v>299</v>
      </c>
      <c r="AH5" s="143" t="s">
        <v>300</v>
      </c>
      <c r="AI5" s="143" t="s">
        <v>301</v>
      </c>
      <c r="AJ5" s="143" t="s">
        <v>302</v>
      </c>
      <c r="AK5" s="143" t="s">
        <v>303</v>
      </c>
      <c r="AL5" s="174" t="s">
        <v>35</v>
      </c>
      <c r="AM5" s="175"/>
    </row>
    <row r="6" spans="1:39" s="184" customFormat="1" ht="39.75" customHeight="1">
      <c r="A6" s="144" t="s">
        <v>43</v>
      </c>
      <c r="B6" s="145"/>
      <c r="C6" s="145"/>
      <c r="D6" s="145"/>
      <c r="E6" s="145"/>
      <c r="F6" s="141"/>
      <c r="G6" s="190"/>
      <c r="H6" s="141"/>
      <c r="I6" s="197">
        <v>62</v>
      </c>
      <c r="J6" s="197">
        <v>62</v>
      </c>
      <c r="K6" s="142"/>
      <c r="L6" s="143"/>
      <c r="M6" s="143"/>
      <c r="N6" s="143"/>
      <c r="O6" s="143"/>
      <c r="P6" s="143"/>
      <c r="Q6" s="143"/>
      <c r="R6" s="143"/>
      <c r="S6" s="159"/>
      <c r="T6" s="199" t="s">
        <v>43</v>
      </c>
      <c r="U6" s="166"/>
      <c r="V6" s="166"/>
      <c r="W6" s="166"/>
      <c r="X6" s="166"/>
      <c r="Y6" s="141"/>
      <c r="Z6" s="141"/>
      <c r="AA6" s="141"/>
      <c r="AB6" s="164">
        <f>SUM(AB7:AB23)</f>
        <v>360.3228</v>
      </c>
      <c r="AC6" s="164">
        <f>SUM(AC7:AC23)</f>
        <v>204</v>
      </c>
      <c r="AD6" s="164">
        <f aca="true" t="shared" si="0" ref="AD6:AL6">SUM(AD7:AD23)</f>
        <v>0</v>
      </c>
      <c r="AE6" s="164">
        <f t="shared" si="0"/>
        <v>0</v>
      </c>
      <c r="AF6" s="164">
        <f t="shared" si="0"/>
        <v>0</v>
      </c>
      <c r="AG6" s="164">
        <f t="shared" si="0"/>
        <v>0</v>
      </c>
      <c r="AH6" s="164">
        <f t="shared" si="0"/>
        <v>0</v>
      </c>
      <c r="AI6" s="164">
        <f t="shared" si="0"/>
        <v>0</v>
      </c>
      <c r="AJ6" s="164">
        <f t="shared" si="0"/>
        <v>0</v>
      </c>
      <c r="AK6" s="164">
        <f t="shared" si="0"/>
        <v>0</v>
      </c>
      <c r="AL6" s="176">
        <f t="shared" si="0"/>
        <v>156.3228</v>
      </c>
      <c r="AM6" s="222"/>
    </row>
    <row r="7" spans="1:39" s="184" customFormat="1" ht="34.5" customHeight="1">
      <c r="A7" s="147" t="s">
        <v>304</v>
      </c>
      <c r="B7" s="148" t="s">
        <v>52</v>
      </c>
      <c r="C7" s="148" t="s">
        <v>305</v>
      </c>
      <c r="D7" s="148" t="s">
        <v>306</v>
      </c>
      <c r="E7" s="148" t="s">
        <v>307</v>
      </c>
      <c r="F7" s="141"/>
      <c r="G7" s="148" t="s">
        <v>308</v>
      </c>
      <c r="H7" s="141"/>
      <c r="I7" s="197">
        <v>1</v>
      </c>
      <c r="J7" s="197">
        <v>1</v>
      </c>
      <c r="K7" s="142"/>
      <c r="L7" s="143"/>
      <c r="M7" s="143"/>
      <c r="N7" s="143"/>
      <c r="O7" s="143"/>
      <c r="P7" s="143"/>
      <c r="Q7" s="143"/>
      <c r="R7" s="143"/>
      <c r="S7" s="159"/>
      <c r="T7" s="160" t="s">
        <v>304</v>
      </c>
      <c r="U7" s="165" t="s">
        <v>52</v>
      </c>
      <c r="V7" s="165" t="s">
        <v>305</v>
      </c>
      <c r="W7" s="165" t="s">
        <v>306</v>
      </c>
      <c r="X7" s="165" t="s">
        <v>307</v>
      </c>
      <c r="Y7" s="165" t="s">
        <v>309</v>
      </c>
      <c r="Z7" s="165" t="s">
        <v>308</v>
      </c>
      <c r="AA7" s="165" t="s">
        <v>310</v>
      </c>
      <c r="AB7" s="197">
        <v>0.54</v>
      </c>
      <c r="AC7" s="197">
        <v>0.54</v>
      </c>
      <c r="AD7" s="142"/>
      <c r="AE7" s="143"/>
      <c r="AF7" s="143"/>
      <c r="AG7" s="143"/>
      <c r="AH7" s="143"/>
      <c r="AI7" s="143"/>
      <c r="AJ7" s="143"/>
      <c r="AK7" s="143"/>
      <c r="AL7" s="174"/>
      <c r="AM7" s="222"/>
    </row>
    <row r="8" spans="1:39" s="184" customFormat="1" ht="34.5" customHeight="1">
      <c r="A8" s="147" t="s">
        <v>304</v>
      </c>
      <c r="B8" s="148" t="s">
        <v>52</v>
      </c>
      <c r="C8" s="148" t="s">
        <v>305</v>
      </c>
      <c r="D8" s="148" t="s">
        <v>306</v>
      </c>
      <c r="E8" s="148" t="s">
        <v>311</v>
      </c>
      <c r="F8" s="141"/>
      <c r="G8" s="148" t="s">
        <v>308</v>
      </c>
      <c r="H8" s="141"/>
      <c r="I8" s="197">
        <v>0.4</v>
      </c>
      <c r="J8" s="197">
        <v>0.4</v>
      </c>
      <c r="K8" s="142"/>
      <c r="L8" s="143"/>
      <c r="M8" s="143"/>
      <c r="N8" s="143"/>
      <c r="O8" s="143"/>
      <c r="P8" s="143"/>
      <c r="Q8" s="143"/>
      <c r="R8" s="143"/>
      <c r="S8" s="159"/>
      <c r="T8" s="160" t="s">
        <v>304</v>
      </c>
      <c r="U8" s="165" t="s">
        <v>52</v>
      </c>
      <c r="V8" s="165" t="s">
        <v>305</v>
      </c>
      <c r="W8" s="165" t="s">
        <v>306</v>
      </c>
      <c r="X8" s="165" t="s">
        <v>312</v>
      </c>
      <c r="Y8" s="165" t="s">
        <v>309</v>
      </c>
      <c r="Z8" s="165" t="s">
        <v>308</v>
      </c>
      <c r="AA8" s="165" t="s">
        <v>310</v>
      </c>
      <c r="AB8" s="197">
        <v>0.4</v>
      </c>
      <c r="AC8" s="197">
        <v>0.4</v>
      </c>
      <c r="AD8" s="142"/>
      <c r="AE8" s="143"/>
      <c r="AF8" s="143"/>
      <c r="AG8" s="143"/>
      <c r="AH8" s="143"/>
      <c r="AI8" s="143"/>
      <c r="AJ8" s="143"/>
      <c r="AK8" s="143"/>
      <c r="AL8" s="174"/>
      <c r="AM8" s="222"/>
    </row>
    <row r="9" spans="1:39" s="184" customFormat="1" ht="34.5" customHeight="1">
      <c r="A9" s="147" t="s">
        <v>304</v>
      </c>
      <c r="B9" s="148" t="s">
        <v>52</v>
      </c>
      <c r="C9" s="148" t="s">
        <v>305</v>
      </c>
      <c r="D9" s="148" t="s">
        <v>306</v>
      </c>
      <c r="E9" s="148" t="s">
        <v>313</v>
      </c>
      <c r="F9" s="141"/>
      <c r="G9" s="148" t="s">
        <v>308</v>
      </c>
      <c r="H9" s="141"/>
      <c r="I9" s="197">
        <v>0.6</v>
      </c>
      <c r="J9" s="197">
        <v>0.6</v>
      </c>
      <c r="K9" s="142"/>
      <c r="L9" s="143"/>
      <c r="M9" s="143"/>
      <c r="N9" s="143"/>
      <c r="O9" s="143"/>
      <c r="P9" s="143"/>
      <c r="Q9" s="143"/>
      <c r="R9" s="143"/>
      <c r="S9" s="159"/>
      <c r="T9" s="160" t="s">
        <v>304</v>
      </c>
      <c r="U9" s="165" t="s">
        <v>52</v>
      </c>
      <c r="V9" s="165" t="s">
        <v>305</v>
      </c>
      <c r="W9" s="165" t="s">
        <v>306</v>
      </c>
      <c r="X9" s="165" t="s">
        <v>314</v>
      </c>
      <c r="Y9" s="165" t="s">
        <v>309</v>
      </c>
      <c r="Z9" s="166" t="s">
        <v>308</v>
      </c>
      <c r="AA9" s="165" t="s">
        <v>310</v>
      </c>
      <c r="AB9" s="197">
        <f>0.27+0.6</f>
        <v>0.87</v>
      </c>
      <c r="AC9" s="197">
        <f>0.27+0.6</f>
        <v>0.87</v>
      </c>
      <c r="AD9" s="142"/>
      <c r="AE9" s="143"/>
      <c r="AF9" s="143"/>
      <c r="AG9" s="143"/>
      <c r="AH9" s="143"/>
      <c r="AI9" s="143"/>
      <c r="AJ9" s="143"/>
      <c r="AK9" s="143"/>
      <c r="AL9" s="174"/>
      <c r="AM9" s="222"/>
    </row>
    <row r="10" spans="1:39" s="184" customFormat="1" ht="34.5" customHeight="1">
      <c r="A10" s="147" t="s">
        <v>315</v>
      </c>
      <c r="B10" s="148" t="s">
        <v>54</v>
      </c>
      <c r="C10" s="148" t="s">
        <v>305</v>
      </c>
      <c r="D10" s="148" t="s">
        <v>316</v>
      </c>
      <c r="E10" s="148" t="s">
        <v>317</v>
      </c>
      <c r="F10" s="141"/>
      <c r="G10" s="148" t="s">
        <v>308</v>
      </c>
      <c r="H10" s="141"/>
      <c r="I10" s="197">
        <v>60</v>
      </c>
      <c r="J10" s="197">
        <v>60</v>
      </c>
      <c r="K10" s="142"/>
      <c r="L10" s="143"/>
      <c r="M10" s="143"/>
      <c r="N10" s="143"/>
      <c r="O10" s="143"/>
      <c r="P10" s="143"/>
      <c r="Q10" s="143"/>
      <c r="R10" s="143"/>
      <c r="S10" s="159"/>
      <c r="T10" s="200" t="s">
        <v>304</v>
      </c>
      <c r="U10" s="201" t="s">
        <v>52</v>
      </c>
      <c r="V10" s="201" t="s">
        <v>305</v>
      </c>
      <c r="W10" s="201" t="s">
        <v>306</v>
      </c>
      <c r="X10" s="201" t="s">
        <v>318</v>
      </c>
      <c r="Y10" s="165" t="s">
        <v>309</v>
      </c>
      <c r="Z10" s="208" t="s">
        <v>308</v>
      </c>
      <c r="AA10" s="165" t="s">
        <v>310</v>
      </c>
      <c r="AB10" s="209">
        <v>0.19</v>
      </c>
      <c r="AC10" s="209">
        <v>0.19</v>
      </c>
      <c r="AD10" s="210"/>
      <c r="AE10" s="211"/>
      <c r="AF10" s="211"/>
      <c r="AG10" s="143"/>
      <c r="AH10" s="143"/>
      <c r="AI10" s="143"/>
      <c r="AJ10" s="143"/>
      <c r="AK10" s="143"/>
      <c r="AL10" s="174"/>
      <c r="AM10" s="222"/>
    </row>
    <row r="11" spans="1:39" s="184" customFormat="1" ht="34.5" customHeight="1">
      <c r="A11" s="147"/>
      <c r="B11" s="148"/>
      <c r="C11" s="148"/>
      <c r="D11" s="148"/>
      <c r="E11" s="148"/>
      <c r="F11" s="141"/>
      <c r="G11" s="148"/>
      <c r="H11" s="141"/>
      <c r="I11" s="197"/>
      <c r="J11" s="197"/>
      <c r="K11" s="142"/>
      <c r="L11" s="143"/>
      <c r="M11" s="143"/>
      <c r="N11" s="143"/>
      <c r="O11" s="143"/>
      <c r="P11" s="143"/>
      <c r="Q11" s="143"/>
      <c r="R11" s="143"/>
      <c r="S11" s="159"/>
      <c r="T11" s="147" t="s">
        <v>315</v>
      </c>
      <c r="U11" s="148" t="s">
        <v>54</v>
      </c>
      <c r="V11" s="148" t="s">
        <v>305</v>
      </c>
      <c r="W11" s="148" t="s">
        <v>319</v>
      </c>
      <c r="X11" s="148" t="s">
        <v>320</v>
      </c>
      <c r="Y11" s="165" t="s">
        <v>321</v>
      </c>
      <c r="Z11" s="145" t="s">
        <v>308</v>
      </c>
      <c r="AA11" s="165" t="s">
        <v>310</v>
      </c>
      <c r="AB11" s="197">
        <v>0.65</v>
      </c>
      <c r="AC11" s="212"/>
      <c r="AD11" s="142"/>
      <c r="AE11" s="143"/>
      <c r="AF11" s="143"/>
      <c r="AG11" s="143"/>
      <c r="AH11" s="143"/>
      <c r="AI11" s="143"/>
      <c r="AJ11" s="143"/>
      <c r="AK11" s="143"/>
      <c r="AL11" s="223">
        <v>0.65</v>
      </c>
      <c r="AM11" s="222"/>
    </row>
    <row r="12" spans="1:39" s="184" customFormat="1" ht="34.5" customHeight="1">
      <c r="A12" s="191"/>
      <c r="B12" s="192"/>
      <c r="C12" s="192"/>
      <c r="D12" s="192"/>
      <c r="E12" s="192"/>
      <c r="F12" s="141"/>
      <c r="G12" s="192"/>
      <c r="H12" s="141"/>
      <c r="I12" s="197"/>
      <c r="J12" s="197"/>
      <c r="K12" s="142"/>
      <c r="L12" s="143"/>
      <c r="M12" s="143"/>
      <c r="N12" s="143"/>
      <c r="O12" s="143"/>
      <c r="P12" s="143"/>
      <c r="Q12" s="143"/>
      <c r="R12" s="143"/>
      <c r="S12" s="159"/>
      <c r="T12" s="147" t="s">
        <v>315</v>
      </c>
      <c r="U12" s="148" t="s">
        <v>54</v>
      </c>
      <c r="V12" s="148" t="s">
        <v>305</v>
      </c>
      <c r="W12" s="148" t="s">
        <v>319</v>
      </c>
      <c r="X12" s="192" t="s">
        <v>322</v>
      </c>
      <c r="Y12" s="165" t="s">
        <v>321</v>
      </c>
      <c r="Z12" s="145" t="s">
        <v>308</v>
      </c>
      <c r="AA12" s="165" t="s">
        <v>310</v>
      </c>
      <c r="AB12" s="197">
        <v>2.56</v>
      </c>
      <c r="AC12" s="212"/>
      <c r="AD12" s="142"/>
      <c r="AE12" s="143"/>
      <c r="AF12" s="143"/>
      <c r="AG12" s="143"/>
      <c r="AH12" s="143"/>
      <c r="AI12" s="143"/>
      <c r="AJ12" s="143"/>
      <c r="AK12" s="143"/>
      <c r="AL12" s="223">
        <v>2.56</v>
      </c>
      <c r="AM12" s="222"/>
    </row>
    <row r="13" spans="1:39" s="184" customFormat="1" ht="34.5" customHeight="1">
      <c r="A13" s="191"/>
      <c r="B13" s="192"/>
      <c r="C13" s="192"/>
      <c r="D13" s="192"/>
      <c r="E13" s="192"/>
      <c r="F13" s="141"/>
      <c r="G13" s="192"/>
      <c r="H13" s="141"/>
      <c r="I13" s="197"/>
      <c r="J13" s="197"/>
      <c r="K13" s="142"/>
      <c r="L13" s="143"/>
      <c r="M13" s="143"/>
      <c r="N13" s="143"/>
      <c r="O13" s="143"/>
      <c r="P13" s="143"/>
      <c r="Q13" s="143"/>
      <c r="R13" s="143"/>
      <c r="S13" s="159"/>
      <c r="T13" s="147" t="s">
        <v>315</v>
      </c>
      <c r="U13" s="148" t="s">
        <v>54</v>
      </c>
      <c r="V13" s="148" t="s">
        <v>305</v>
      </c>
      <c r="W13" s="148" t="s">
        <v>316</v>
      </c>
      <c r="X13" s="148" t="s">
        <v>323</v>
      </c>
      <c r="Y13" s="165" t="s">
        <v>321</v>
      </c>
      <c r="Z13" s="145" t="s">
        <v>308</v>
      </c>
      <c r="AA13" s="165" t="s">
        <v>324</v>
      </c>
      <c r="AB13" s="197">
        <v>44.5</v>
      </c>
      <c r="AC13" s="197">
        <f>62.5-18</f>
        <v>44.5</v>
      </c>
      <c r="AD13" s="142"/>
      <c r="AE13" s="143"/>
      <c r="AF13" s="143"/>
      <c r="AG13" s="143"/>
      <c r="AH13" s="143"/>
      <c r="AI13" s="143"/>
      <c r="AJ13" s="143"/>
      <c r="AK13" s="143"/>
      <c r="AL13" s="174"/>
      <c r="AM13" s="222"/>
    </row>
    <row r="14" spans="1:39" s="184" customFormat="1" ht="34.5" customHeight="1">
      <c r="A14" s="147"/>
      <c r="B14" s="148"/>
      <c r="C14" s="148"/>
      <c r="D14" s="148"/>
      <c r="E14" s="148"/>
      <c r="F14" s="141"/>
      <c r="G14" s="148"/>
      <c r="H14" s="141"/>
      <c r="I14" s="197"/>
      <c r="J14" s="197"/>
      <c r="K14" s="142"/>
      <c r="L14" s="143"/>
      <c r="M14" s="143"/>
      <c r="N14" s="143"/>
      <c r="O14" s="143"/>
      <c r="P14" s="143"/>
      <c r="Q14" s="143"/>
      <c r="R14" s="143"/>
      <c r="S14" s="159"/>
      <c r="T14" s="147" t="s">
        <v>315</v>
      </c>
      <c r="U14" s="148" t="s">
        <v>54</v>
      </c>
      <c r="V14" s="148" t="s">
        <v>305</v>
      </c>
      <c r="W14" s="148" t="s">
        <v>316</v>
      </c>
      <c r="X14" s="148" t="s">
        <v>325</v>
      </c>
      <c r="Y14" s="165" t="s">
        <v>321</v>
      </c>
      <c r="Z14" s="145" t="s">
        <v>308</v>
      </c>
      <c r="AA14" s="165" t="s">
        <v>310</v>
      </c>
      <c r="AB14" s="197">
        <v>42.5</v>
      </c>
      <c r="AC14" s="197">
        <f>42.5</f>
        <v>42.5</v>
      </c>
      <c r="AD14" s="142"/>
      <c r="AE14" s="143"/>
      <c r="AF14" s="143"/>
      <c r="AG14" s="143"/>
      <c r="AH14" s="143"/>
      <c r="AI14" s="143"/>
      <c r="AJ14" s="143"/>
      <c r="AK14" s="143"/>
      <c r="AL14" s="174"/>
      <c r="AM14" s="222"/>
    </row>
    <row r="15" spans="1:39" s="184" customFormat="1" ht="34.5" customHeight="1">
      <c r="A15" s="191"/>
      <c r="B15" s="192"/>
      <c r="C15" s="192"/>
      <c r="D15" s="192"/>
      <c r="E15" s="192"/>
      <c r="F15" s="141"/>
      <c r="G15" s="192"/>
      <c r="H15" s="141"/>
      <c r="I15" s="197"/>
      <c r="J15" s="197"/>
      <c r="K15" s="142"/>
      <c r="L15" s="143"/>
      <c r="M15" s="143"/>
      <c r="N15" s="143"/>
      <c r="O15" s="143"/>
      <c r="P15" s="143"/>
      <c r="Q15" s="143"/>
      <c r="R15" s="143"/>
      <c r="S15" s="159"/>
      <c r="T15" s="147" t="s">
        <v>315</v>
      </c>
      <c r="U15" s="148" t="s">
        <v>54</v>
      </c>
      <c r="V15" s="148" t="s">
        <v>305</v>
      </c>
      <c r="W15" s="148" t="s">
        <v>326</v>
      </c>
      <c r="X15" s="148" t="s">
        <v>326</v>
      </c>
      <c r="Y15" s="165" t="s">
        <v>321</v>
      </c>
      <c r="Z15" s="145" t="s">
        <v>308</v>
      </c>
      <c r="AA15" s="165" t="s">
        <v>327</v>
      </c>
      <c r="AB15" s="197">
        <v>18</v>
      </c>
      <c r="AC15" s="197">
        <v>18</v>
      </c>
      <c r="AD15" s="142"/>
      <c r="AE15" s="143"/>
      <c r="AF15" s="143"/>
      <c r="AG15" s="143"/>
      <c r="AH15" s="143"/>
      <c r="AI15" s="143"/>
      <c r="AJ15" s="143"/>
      <c r="AK15" s="143"/>
      <c r="AL15" s="224"/>
      <c r="AM15" s="222"/>
    </row>
    <row r="16" spans="1:39" s="184" customFormat="1" ht="34.5" customHeight="1">
      <c r="A16" s="191"/>
      <c r="B16" s="192"/>
      <c r="C16" s="192"/>
      <c r="D16" s="192"/>
      <c r="E16" s="192"/>
      <c r="F16" s="141"/>
      <c r="G16" s="192"/>
      <c r="H16" s="141"/>
      <c r="I16" s="197"/>
      <c r="J16" s="197"/>
      <c r="K16" s="142"/>
      <c r="L16" s="143"/>
      <c r="M16" s="143"/>
      <c r="N16" s="143"/>
      <c r="O16" s="143"/>
      <c r="P16" s="143"/>
      <c r="Q16" s="143"/>
      <c r="R16" s="143"/>
      <c r="S16" s="159"/>
      <c r="T16" s="147" t="s">
        <v>315</v>
      </c>
      <c r="U16" s="148" t="s">
        <v>54</v>
      </c>
      <c r="V16" s="148" t="s">
        <v>305</v>
      </c>
      <c r="W16" s="148" t="s">
        <v>328</v>
      </c>
      <c r="X16" s="192" t="s">
        <v>329</v>
      </c>
      <c r="Y16" s="165" t="s">
        <v>321</v>
      </c>
      <c r="Z16" s="145" t="s">
        <v>308</v>
      </c>
      <c r="AA16" s="165" t="s">
        <v>324</v>
      </c>
      <c r="AB16" s="197">
        <v>57.96</v>
      </c>
      <c r="AD16" s="142"/>
      <c r="AE16" s="143"/>
      <c r="AF16" s="143"/>
      <c r="AG16" s="143"/>
      <c r="AH16" s="143"/>
      <c r="AI16" s="143"/>
      <c r="AJ16" s="143"/>
      <c r="AK16" s="143"/>
      <c r="AL16" s="223">
        <v>57.96</v>
      </c>
      <c r="AM16" s="222"/>
    </row>
    <row r="17" spans="1:39" s="184" customFormat="1" ht="34.5" customHeight="1">
      <c r="A17" s="191"/>
      <c r="B17" s="192"/>
      <c r="C17" s="192"/>
      <c r="D17" s="192"/>
      <c r="E17" s="192"/>
      <c r="F17" s="141"/>
      <c r="G17" s="192"/>
      <c r="H17" s="141"/>
      <c r="I17" s="197"/>
      <c r="J17" s="197"/>
      <c r="K17" s="142"/>
      <c r="L17" s="143"/>
      <c r="M17" s="143"/>
      <c r="N17" s="143"/>
      <c r="O17" s="143"/>
      <c r="P17" s="143"/>
      <c r="Q17" s="143"/>
      <c r="R17" s="143"/>
      <c r="S17" s="159"/>
      <c r="T17" s="147" t="s">
        <v>315</v>
      </c>
      <c r="U17" s="148" t="s">
        <v>54</v>
      </c>
      <c r="V17" s="148" t="s">
        <v>305</v>
      </c>
      <c r="W17" s="148" t="s">
        <v>328</v>
      </c>
      <c r="X17" s="192" t="s">
        <v>330</v>
      </c>
      <c r="Y17" s="165" t="s">
        <v>321</v>
      </c>
      <c r="Z17" s="145" t="s">
        <v>308</v>
      </c>
      <c r="AA17" s="165" t="s">
        <v>310</v>
      </c>
      <c r="AB17" s="197">
        <v>9</v>
      </c>
      <c r="AC17" s="212"/>
      <c r="AD17" s="142"/>
      <c r="AE17" s="143"/>
      <c r="AF17" s="143"/>
      <c r="AG17" s="143"/>
      <c r="AH17" s="143"/>
      <c r="AI17" s="143"/>
      <c r="AJ17" s="143"/>
      <c r="AK17" s="143"/>
      <c r="AL17" s="223">
        <v>9</v>
      </c>
      <c r="AM17" s="222"/>
    </row>
    <row r="18" spans="1:39" s="184" customFormat="1" ht="34.5" customHeight="1">
      <c r="A18" s="191"/>
      <c r="B18" s="192"/>
      <c r="C18" s="192"/>
      <c r="D18" s="192"/>
      <c r="E18" s="192"/>
      <c r="F18" s="141"/>
      <c r="G18" s="192"/>
      <c r="H18" s="141"/>
      <c r="I18" s="197"/>
      <c r="J18" s="197"/>
      <c r="K18" s="142"/>
      <c r="L18" s="143"/>
      <c r="M18" s="143"/>
      <c r="N18" s="143"/>
      <c r="O18" s="143"/>
      <c r="P18" s="143"/>
      <c r="Q18" s="143"/>
      <c r="R18" s="143"/>
      <c r="S18" s="159"/>
      <c r="T18" s="147" t="s">
        <v>315</v>
      </c>
      <c r="U18" s="148" t="s">
        <v>54</v>
      </c>
      <c r="V18" s="148" t="s">
        <v>331</v>
      </c>
      <c r="W18" s="148" t="s">
        <v>331</v>
      </c>
      <c r="X18" s="192" t="s">
        <v>332</v>
      </c>
      <c r="Y18" s="165" t="s">
        <v>321</v>
      </c>
      <c r="Z18" s="213" t="s">
        <v>333</v>
      </c>
      <c r="AA18" s="165" t="s">
        <v>310</v>
      </c>
      <c r="AB18" s="197">
        <v>15.5</v>
      </c>
      <c r="AC18" s="212"/>
      <c r="AD18" s="142"/>
      <c r="AE18" s="143"/>
      <c r="AF18" s="143"/>
      <c r="AG18" s="143"/>
      <c r="AH18" s="143"/>
      <c r="AI18" s="143"/>
      <c r="AJ18" s="143"/>
      <c r="AK18" s="143"/>
      <c r="AL18" s="223">
        <v>15.5</v>
      </c>
      <c r="AM18" s="222"/>
    </row>
    <row r="19" spans="1:39" s="184" customFormat="1" ht="34.5" customHeight="1">
      <c r="A19" s="191"/>
      <c r="B19" s="192"/>
      <c r="C19" s="192"/>
      <c r="D19" s="192"/>
      <c r="E19" s="192"/>
      <c r="F19" s="141"/>
      <c r="G19" s="192"/>
      <c r="H19" s="141"/>
      <c r="I19" s="197"/>
      <c r="J19" s="197"/>
      <c r="K19" s="142"/>
      <c r="L19" s="143"/>
      <c r="M19" s="143"/>
      <c r="N19" s="143"/>
      <c r="O19" s="143"/>
      <c r="P19" s="143"/>
      <c r="Q19" s="143"/>
      <c r="R19" s="143"/>
      <c r="S19" s="159"/>
      <c r="T19" s="147" t="s">
        <v>315</v>
      </c>
      <c r="U19" s="148" t="s">
        <v>54</v>
      </c>
      <c r="V19" s="148" t="s">
        <v>305</v>
      </c>
      <c r="W19" s="148" t="s">
        <v>306</v>
      </c>
      <c r="X19" s="148" t="s">
        <v>334</v>
      </c>
      <c r="Y19" s="165" t="s">
        <v>321</v>
      </c>
      <c r="Z19" s="145" t="s">
        <v>308</v>
      </c>
      <c r="AA19" s="165" t="s">
        <v>310</v>
      </c>
      <c r="AB19" s="197">
        <v>10.84</v>
      </c>
      <c r="AC19" s="197"/>
      <c r="AD19" s="142"/>
      <c r="AE19" s="143"/>
      <c r="AF19" s="143"/>
      <c r="AG19" s="143"/>
      <c r="AH19" s="143"/>
      <c r="AI19" s="143"/>
      <c r="AJ19" s="143"/>
      <c r="AK19" s="143"/>
      <c r="AL19" s="223">
        <v>10.84</v>
      </c>
      <c r="AM19" s="222"/>
    </row>
    <row r="20" spans="1:39" s="184" customFormat="1" ht="34.5" customHeight="1">
      <c r="A20" s="191"/>
      <c r="B20" s="192"/>
      <c r="C20" s="192"/>
      <c r="D20" s="192"/>
      <c r="E20" s="192"/>
      <c r="F20" s="141"/>
      <c r="G20" s="192"/>
      <c r="H20" s="141"/>
      <c r="I20" s="197"/>
      <c r="J20" s="197"/>
      <c r="K20" s="142"/>
      <c r="L20" s="143"/>
      <c r="M20" s="143"/>
      <c r="N20" s="143"/>
      <c r="O20" s="143"/>
      <c r="P20" s="143"/>
      <c r="Q20" s="143"/>
      <c r="R20" s="143"/>
      <c r="S20" s="159"/>
      <c r="T20" s="147" t="s">
        <v>315</v>
      </c>
      <c r="U20" s="148" t="s">
        <v>54</v>
      </c>
      <c r="V20" s="148" t="s">
        <v>305</v>
      </c>
      <c r="W20" s="148" t="s">
        <v>306</v>
      </c>
      <c r="X20" s="148" t="s">
        <v>335</v>
      </c>
      <c r="Y20" s="165" t="s">
        <v>321</v>
      </c>
      <c r="Z20" s="145" t="s">
        <v>308</v>
      </c>
      <c r="AA20" s="165" t="s">
        <v>310</v>
      </c>
      <c r="AB20" s="197">
        <v>7</v>
      </c>
      <c r="AC20" s="197"/>
      <c r="AD20" s="142"/>
      <c r="AE20" s="143"/>
      <c r="AF20" s="143"/>
      <c r="AG20" s="143"/>
      <c r="AH20" s="143"/>
      <c r="AI20" s="143"/>
      <c r="AJ20" s="143"/>
      <c r="AK20" s="143"/>
      <c r="AL20" s="223">
        <v>7</v>
      </c>
      <c r="AM20" s="222"/>
    </row>
    <row r="21" spans="1:39" s="184" customFormat="1" ht="34.5" customHeight="1">
      <c r="A21" s="191"/>
      <c r="B21" s="192"/>
      <c r="C21" s="192"/>
      <c r="D21" s="192"/>
      <c r="E21" s="192"/>
      <c r="F21" s="141"/>
      <c r="G21" s="192"/>
      <c r="H21" s="141"/>
      <c r="I21" s="197"/>
      <c r="J21" s="197"/>
      <c r="K21" s="142"/>
      <c r="L21" s="143"/>
      <c r="M21" s="143"/>
      <c r="N21" s="143"/>
      <c r="O21" s="143"/>
      <c r="P21" s="143"/>
      <c r="Q21" s="143"/>
      <c r="R21" s="143"/>
      <c r="S21" s="159"/>
      <c r="T21" s="147" t="s">
        <v>315</v>
      </c>
      <c r="U21" s="148" t="s">
        <v>54</v>
      </c>
      <c r="V21" s="148" t="s">
        <v>305</v>
      </c>
      <c r="W21" s="148" t="s">
        <v>306</v>
      </c>
      <c r="X21" s="148" t="s">
        <v>336</v>
      </c>
      <c r="Y21" s="165" t="s">
        <v>321</v>
      </c>
      <c r="Z21" s="145" t="s">
        <v>308</v>
      </c>
      <c r="AA21" s="165" t="s">
        <v>310</v>
      </c>
      <c r="AB21" s="197">
        <v>60</v>
      </c>
      <c r="AC21" s="197">
        <v>60</v>
      </c>
      <c r="AD21" s="142"/>
      <c r="AE21" s="143"/>
      <c r="AF21" s="143"/>
      <c r="AG21" s="143"/>
      <c r="AH21" s="143"/>
      <c r="AI21" s="143"/>
      <c r="AJ21" s="143"/>
      <c r="AK21" s="143"/>
      <c r="AL21" s="225"/>
      <c r="AM21" s="222"/>
    </row>
    <row r="22" spans="1:39" s="184" customFormat="1" ht="34.5" customHeight="1">
      <c r="A22" s="191"/>
      <c r="B22" s="192"/>
      <c r="C22" s="192"/>
      <c r="D22" s="192"/>
      <c r="E22" s="192"/>
      <c r="F22" s="141"/>
      <c r="G22" s="192"/>
      <c r="H22" s="141"/>
      <c r="I22" s="197"/>
      <c r="J22" s="197"/>
      <c r="K22" s="142"/>
      <c r="L22" s="143"/>
      <c r="M22" s="143"/>
      <c r="N22" s="143"/>
      <c r="O22" s="143"/>
      <c r="P22" s="143"/>
      <c r="Q22" s="143"/>
      <c r="R22" s="143"/>
      <c r="S22" s="159"/>
      <c r="T22" s="147" t="s">
        <v>315</v>
      </c>
      <c r="U22" s="148" t="s">
        <v>54</v>
      </c>
      <c r="V22" s="148" t="s">
        <v>337</v>
      </c>
      <c r="W22" s="148" t="s">
        <v>338</v>
      </c>
      <c r="X22" s="148" t="s">
        <v>339</v>
      </c>
      <c r="Y22" s="165" t="s">
        <v>321</v>
      </c>
      <c r="Z22" s="145" t="s">
        <v>308</v>
      </c>
      <c r="AA22" s="165" t="s">
        <v>310</v>
      </c>
      <c r="AB22" s="197">
        <f>SUM(AC22:AL22)</f>
        <v>44.8128</v>
      </c>
      <c r="AC22" s="197">
        <v>5</v>
      </c>
      <c r="AD22" s="142"/>
      <c r="AE22" s="143"/>
      <c r="AF22" s="143"/>
      <c r="AG22" s="143"/>
      <c r="AH22" s="143"/>
      <c r="AI22" s="143"/>
      <c r="AJ22" s="143"/>
      <c r="AK22" s="143"/>
      <c r="AL22" s="225">
        <v>39.8128</v>
      </c>
      <c r="AM22" s="222"/>
    </row>
    <row r="23" spans="1:39" s="184" customFormat="1" ht="34.5" customHeight="1">
      <c r="A23" s="191"/>
      <c r="B23" s="192"/>
      <c r="C23" s="192"/>
      <c r="D23" s="192"/>
      <c r="E23" s="192"/>
      <c r="F23" s="141"/>
      <c r="G23" s="192"/>
      <c r="H23" s="141"/>
      <c r="I23" s="197"/>
      <c r="J23" s="197"/>
      <c r="K23" s="142"/>
      <c r="L23" s="143"/>
      <c r="M23" s="143"/>
      <c r="N23" s="143"/>
      <c r="O23" s="143"/>
      <c r="P23" s="143"/>
      <c r="Q23" s="143"/>
      <c r="R23" s="143"/>
      <c r="S23" s="159"/>
      <c r="T23" s="147" t="s">
        <v>315</v>
      </c>
      <c r="U23" s="148" t="s">
        <v>54</v>
      </c>
      <c r="V23" s="192" t="s">
        <v>340</v>
      </c>
      <c r="W23" s="192" t="s">
        <v>341</v>
      </c>
      <c r="X23" s="192" t="s">
        <v>342</v>
      </c>
      <c r="Y23" s="165" t="s">
        <v>321</v>
      </c>
      <c r="Z23" s="213" t="s">
        <v>343</v>
      </c>
      <c r="AA23" s="165" t="s">
        <v>310</v>
      </c>
      <c r="AB23" s="197">
        <v>45</v>
      </c>
      <c r="AC23" s="197">
        <v>32</v>
      </c>
      <c r="AD23" s="142"/>
      <c r="AE23" s="143"/>
      <c r="AF23" s="143"/>
      <c r="AG23" s="143"/>
      <c r="AH23" s="143"/>
      <c r="AI23" s="143"/>
      <c r="AJ23" s="143"/>
      <c r="AK23" s="143"/>
      <c r="AL23" s="226">
        <v>13</v>
      </c>
      <c r="AM23" s="227"/>
    </row>
    <row r="24" spans="1:39" s="181" customFormat="1" ht="34.5" customHeight="1">
      <c r="A24" s="193"/>
      <c r="B24" s="194"/>
      <c r="C24" s="194"/>
      <c r="D24" s="194"/>
      <c r="E24" s="194"/>
      <c r="F24" s="194"/>
      <c r="G24" s="194"/>
      <c r="H24" s="194"/>
      <c r="I24" s="194"/>
      <c r="J24" s="194"/>
      <c r="K24" s="194"/>
      <c r="L24" s="194"/>
      <c r="M24" s="194"/>
      <c r="N24" s="194"/>
      <c r="O24" s="194"/>
      <c r="P24" s="194"/>
      <c r="Q24" s="194"/>
      <c r="R24" s="194"/>
      <c r="S24" s="202"/>
      <c r="T24" s="203" t="s">
        <v>315</v>
      </c>
      <c r="U24" s="204" t="s">
        <v>54</v>
      </c>
      <c r="V24" s="205" t="s">
        <v>344</v>
      </c>
      <c r="W24" s="206" t="s">
        <v>345</v>
      </c>
      <c r="X24" s="205" t="s">
        <v>346</v>
      </c>
      <c r="Y24" s="214" t="s">
        <v>321</v>
      </c>
      <c r="Z24" s="215" t="s">
        <v>343</v>
      </c>
      <c r="AA24" s="214" t="s">
        <v>310</v>
      </c>
      <c r="AB24" s="216">
        <v>18</v>
      </c>
      <c r="AD24" s="217"/>
      <c r="AE24" s="217"/>
      <c r="AF24" s="217"/>
      <c r="AG24" s="217"/>
      <c r="AH24" s="217"/>
      <c r="AI24" s="217"/>
      <c r="AJ24" s="217"/>
      <c r="AK24" s="217"/>
      <c r="AL24" s="228">
        <v>18</v>
      </c>
      <c r="AM24" s="229"/>
    </row>
    <row r="25" spans="1:39" s="181" customFormat="1" ht="34.5" customHeight="1">
      <c r="A25" s="195"/>
      <c r="B25" s="196"/>
      <c r="C25" s="196"/>
      <c r="D25" s="196"/>
      <c r="E25" s="196"/>
      <c r="F25" s="196"/>
      <c r="G25" s="196"/>
      <c r="H25" s="196"/>
      <c r="I25" s="196"/>
      <c r="J25" s="196"/>
      <c r="K25" s="196"/>
      <c r="L25" s="196"/>
      <c r="M25" s="196"/>
      <c r="N25" s="196"/>
      <c r="O25" s="196"/>
      <c r="P25" s="196"/>
      <c r="Q25" s="196"/>
      <c r="R25" s="196"/>
      <c r="S25" s="207"/>
      <c r="T25" s="163" t="s">
        <v>315</v>
      </c>
      <c r="U25" s="168" t="s">
        <v>54</v>
      </c>
      <c r="V25" s="168" t="s">
        <v>347</v>
      </c>
      <c r="W25" s="168" t="s">
        <v>347</v>
      </c>
      <c r="X25" s="168" t="s">
        <v>348</v>
      </c>
      <c r="Y25" s="168" t="s">
        <v>321</v>
      </c>
      <c r="Z25" s="218" t="s">
        <v>343</v>
      </c>
      <c r="AA25" s="168" t="s">
        <v>310</v>
      </c>
      <c r="AB25" s="219">
        <v>15</v>
      </c>
      <c r="AC25" s="219">
        <v>7</v>
      </c>
      <c r="AD25" s="196"/>
      <c r="AE25" s="196"/>
      <c r="AF25" s="196"/>
      <c r="AG25" s="196"/>
      <c r="AH25" s="196"/>
      <c r="AI25" s="196"/>
      <c r="AJ25" s="196"/>
      <c r="AK25" s="196"/>
      <c r="AL25" s="230">
        <v>8</v>
      </c>
      <c r="AM25" s="231"/>
    </row>
  </sheetData>
  <sheetProtection/>
  <mergeCells count="6">
    <mergeCell ref="A2:AM2"/>
    <mergeCell ref="A4:S4"/>
    <mergeCell ref="T4:AL4"/>
    <mergeCell ref="A6:E6"/>
    <mergeCell ref="T6:X6"/>
    <mergeCell ref="AM4:AM5"/>
  </mergeCells>
  <printOptions horizontalCentered="1"/>
  <pageMargins left="0.15694444444444444" right="0.16111111111111112" top="0.3541666666666667" bottom="0.275" header="0.275" footer="0.19652777777777777"/>
  <pageSetup fitToHeight="1" fitToWidth="1"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AF11"/>
  <sheetViews>
    <sheetView zoomScaleSheetLayoutView="100" workbookViewId="0" topLeftCell="A1">
      <selection activeCell="X7" sqref="X7"/>
    </sheetView>
  </sheetViews>
  <sheetFormatPr defaultColWidth="9.33203125" defaultRowHeight="12.75"/>
  <cols>
    <col min="1" max="1" width="8.16015625" style="133" customWidth="1"/>
    <col min="2" max="2" width="8" style="133" customWidth="1"/>
    <col min="3" max="3" width="13.16015625" style="133" customWidth="1"/>
    <col min="4" max="6" width="9.5" style="133" customWidth="1"/>
    <col min="7" max="9" width="9.5" style="133" hidden="1" customWidth="1"/>
    <col min="10" max="10" width="7.33203125" style="133" hidden="1" customWidth="1"/>
    <col min="11" max="11" width="7.83203125" style="133" hidden="1" customWidth="1"/>
    <col min="12" max="12" width="8.33203125" style="133" hidden="1" customWidth="1"/>
    <col min="13" max="13" width="6.66015625" style="133" hidden="1" customWidth="1"/>
    <col min="14" max="14" width="7.33203125" style="133" hidden="1" customWidth="1"/>
    <col min="15" max="15" width="7.66015625" style="133" customWidth="1"/>
    <col min="16" max="16" width="14.33203125" style="133" customWidth="1"/>
    <col min="17" max="17" width="9.66015625" style="133" customWidth="1"/>
    <col min="18" max="18" width="9.5" style="133" customWidth="1"/>
    <col min="19" max="19" width="12.66015625" style="133" customWidth="1"/>
    <col min="20" max="24" width="9.5" style="133" customWidth="1"/>
    <col min="25" max="25" width="7.83203125" style="133" customWidth="1"/>
    <col min="26" max="26" width="8" style="133" customWidth="1"/>
    <col min="27" max="27" width="8.16015625" style="133" customWidth="1"/>
    <col min="28" max="28" width="7.66015625" style="133" customWidth="1"/>
    <col min="29" max="29" width="7.33203125" style="133" customWidth="1"/>
    <col min="30" max="30" width="9.5" style="133" customWidth="1"/>
    <col min="31" max="31" width="11.66015625" style="133" customWidth="1"/>
    <col min="32" max="16384" width="9.33203125" style="134" customWidth="1"/>
  </cols>
  <sheetData>
    <row r="1" spans="1:31" s="129" customFormat="1" ht="30" customHeight="1">
      <c r="A1" s="135" t="s">
        <v>349</v>
      </c>
      <c r="B1" s="136"/>
      <c r="C1" s="136"/>
      <c r="D1" s="136"/>
      <c r="E1" s="136"/>
      <c r="F1" s="136"/>
      <c r="G1" s="136"/>
      <c r="H1" s="136"/>
      <c r="I1" s="136"/>
      <c r="J1" s="136"/>
      <c r="K1" s="136"/>
      <c r="L1" s="136"/>
      <c r="M1" s="136"/>
      <c r="N1" s="136"/>
      <c r="O1" s="136"/>
      <c r="P1" s="135"/>
      <c r="Q1" s="136"/>
      <c r="R1" s="136"/>
      <c r="S1" s="136"/>
      <c r="T1" s="136"/>
      <c r="U1" s="136"/>
      <c r="V1" s="136"/>
      <c r="W1" s="136"/>
      <c r="X1" s="136"/>
      <c r="Y1" s="136"/>
      <c r="Z1" s="136"/>
      <c r="AA1" s="136"/>
      <c r="AB1" s="136"/>
      <c r="AC1" s="136"/>
      <c r="AD1" s="136"/>
      <c r="AE1" s="136"/>
    </row>
    <row r="2" spans="1:31" s="130" customFormat="1" ht="36" customHeight="1">
      <c r="A2" s="137" t="s">
        <v>350</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row>
    <row r="3" spans="14:32" ht="18" customHeight="1">
      <c r="N3" s="156"/>
      <c r="O3" s="157"/>
      <c r="AC3" s="156"/>
      <c r="AD3" s="170" t="s">
        <v>254</v>
      </c>
      <c r="AE3" s="171"/>
      <c r="AF3" s="132"/>
    </row>
    <row r="4" spans="1:31" s="131" customFormat="1" ht="39" customHeight="1">
      <c r="A4" s="138" t="s">
        <v>7</v>
      </c>
      <c r="B4" s="139"/>
      <c r="C4" s="139"/>
      <c r="D4" s="139"/>
      <c r="E4" s="139"/>
      <c r="F4" s="139"/>
      <c r="G4" s="139"/>
      <c r="H4" s="139"/>
      <c r="I4" s="139"/>
      <c r="J4" s="139"/>
      <c r="K4" s="139"/>
      <c r="L4" s="139"/>
      <c r="M4" s="139"/>
      <c r="N4" s="139"/>
      <c r="O4" s="158"/>
      <c r="P4" s="138" t="s">
        <v>8</v>
      </c>
      <c r="Q4" s="139"/>
      <c r="R4" s="139"/>
      <c r="S4" s="139"/>
      <c r="T4" s="139"/>
      <c r="U4" s="139"/>
      <c r="V4" s="139"/>
      <c r="W4" s="139"/>
      <c r="X4" s="139"/>
      <c r="Y4" s="139"/>
      <c r="Z4" s="139"/>
      <c r="AA4" s="139"/>
      <c r="AB4" s="139"/>
      <c r="AC4" s="139"/>
      <c r="AD4" s="172"/>
      <c r="AE4" s="173" t="s">
        <v>5</v>
      </c>
    </row>
    <row r="5" spans="1:31" s="131" customFormat="1" ht="67.5">
      <c r="A5" s="140" t="s">
        <v>255</v>
      </c>
      <c r="B5" s="141" t="s">
        <v>288</v>
      </c>
      <c r="C5" s="141" t="s">
        <v>351</v>
      </c>
      <c r="D5" s="141" t="s">
        <v>352</v>
      </c>
      <c r="E5" s="141" t="s">
        <v>43</v>
      </c>
      <c r="F5" s="142" t="s">
        <v>295</v>
      </c>
      <c r="G5" s="142" t="s">
        <v>296</v>
      </c>
      <c r="H5" s="143" t="s">
        <v>297</v>
      </c>
      <c r="I5" s="143" t="s">
        <v>298</v>
      </c>
      <c r="J5" s="143" t="s">
        <v>299</v>
      </c>
      <c r="K5" s="143" t="s">
        <v>300</v>
      </c>
      <c r="L5" s="143" t="s">
        <v>301</v>
      </c>
      <c r="M5" s="143" t="s">
        <v>302</v>
      </c>
      <c r="N5" s="143" t="s">
        <v>303</v>
      </c>
      <c r="O5" s="159" t="s">
        <v>35</v>
      </c>
      <c r="P5" s="140" t="s">
        <v>255</v>
      </c>
      <c r="Q5" s="141" t="s">
        <v>288</v>
      </c>
      <c r="R5" s="141" t="s">
        <v>351</v>
      </c>
      <c r="S5" s="141" t="s">
        <v>352</v>
      </c>
      <c r="T5" s="141" t="s">
        <v>43</v>
      </c>
      <c r="U5" s="142" t="s">
        <v>295</v>
      </c>
      <c r="V5" s="142" t="s">
        <v>296</v>
      </c>
      <c r="W5" s="143" t="s">
        <v>297</v>
      </c>
      <c r="X5" s="143" t="s">
        <v>298</v>
      </c>
      <c r="Y5" s="143" t="s">
        <v>299</v>
      </c>
      <c r="Z5" s="143" t="s">
        <v>300</v>
      </c>
      <c r="AA5" s="143" t="s">
        <v>301</v>
      </c>
      <c r="AB5" s="143" t="s">
        <v>302</v>
      </c>
      <c r="AC5" s="143" t="s">
        <v>303</v>
      </c>
      <c r="AD5" s="174" t="s">
        <v>35</v>
      </c>
      <c r="AE5" s="175"/>
    </row>
    <row r="6" spans="1:31" s="131" customFormat="1" ht="49.5" customHeight="1">
      <c r="A6" s="144" t="s">
        <v>43</v>
      </c>
      <c r="B6" s="145"/>
      <c r="C6" s="145"/>
      <c r="D6" s="141"/>
      <c r="E6" s="146">
        <v>17</v>
      </c>
      <c r="F6" s="146">
        <v>17</v>
      </c>
      <c r="G6" s="142"/>
      <c r="H6" s="143"/>
      <c r="I6" s="143"/>
      <c r="J6" s="143"/>
      <c r="K6" s="143"/>
      <c r="L6" s="143"/>
      <c r="M6" s="143"/>
      <c r="N6" s="143"/>
      <c r="O6" s="159"/>
      <c r="P6" s="144" t="s">
        <v>43</v>
      </c>
      <c r="Q6" s="145"/>
      <c r="R6" s="145"/>
      <c r="S6" s="141"/>
      <c r="T6" s="164">
        <f>SUM(T7:T9)</f>
        <v>124</v>
      </c>
      <c r="U6" s="164">
        <f>SUM(U7:U9)</f>
        <v>102.56</v>
      </c>
      <c r="V6" s="164">
        <f aca="true" t="shared" si="0" ref="V6:AD6">SUM(V7:V9)</f>
        <v>0</v>
      </c>
      <c r="W6" s="164">
        <f t="shared" si="0"/>
        <v>0</v>
      </c>
      <c r="X6" s="164">
        <f t="shared" si="0"/>
        <v>0</v>
      </c>
      <c r="Y6" s="164">
        <f t="shared" si="0"/>
        <v>0</v>
      </c>
      <c r="Z6" s="164">
        <f t="shared" si="0"/>
        <v>0</v>
      </c>
      <c r="AA6" s="164">
        <f t="shared" si="0"/>
        <v>0</v>
      </c>
      <c r="AB6" s="164">
        <f t="shared" si="0"/>
        <v>0</v>
      </c>
      <c r="AC6" s="164">
        <f t="shared" si="0"/>
        <v>0</v>
      </c>
      <c r="AD6" s="176">
        <f t="shared" si="0"/>
        <v>21.44</v>
      </c>
      <c r="AE6" s="175"/>
    </row>
    <row r="7" spans="1:31" s="131" customFormat="1" ht="114" customHeight="1">
      <c r="A7" s="147" t="s">
        <v>304</v>
      </c>
      <c r="B7" s="148" t="s">
        <v>52</v>
      </c>
      <c r="C7" s="148" t="s">
        <v>353</v>
      </c>
      <c r="D7" s="148" t="s">
        <v>354</v>
      </c>
      <c r="E7" s="146">
        <v>17</v>
      </c>
      <c r="F7" s="146">
        <v>17</v>
      </c>
      <c r="G7" s="142"/>
      <c r="H7" s="143"/>
      <c r="I7" s="143"/>
      <c r="J7" s="143"/>
      <c r="K7" s="143"/>
      <c r="L7" s="143"/>
      <c r="M7" s="143"/>
      <c r="N7" s="143"/>
      <c r="O7" s="159"/>
      <c r="P7" s="160" t="s">
        <v>304</v>
      </c>
      <c r="Q7" s="165" t="s">
        <v>52</v>
      </c>
      <c r="R7" s="166" t="s">
        <v>355</v>
      </c>
      <c r="S7" s="166" t="s">
        <v>356</v>
      </c>
      <c r="T7" s="167">
        <f>17+7.2</f>
        <v>24.2</v>
      </c>
      <c r="U7" s="167">
        <f>17+7.2</f>
        <v>24.2</v>
      </c>
      <c r="V7" s="142"/>
      <c r="W7" s="143"/>
      <c r="X7" s="143"/>
      <c r="Y7" s="143"/>
      <c r="Z7" s="143"/>
      <c r="AA7" s="143"/>
      <c r="AB7" s="143"/>
      <c r="AC7" s="143"/>
      <c r="AD7" s="174"/>
      <c r="AE7" s="175"/>
    </row>
    <row r="8" spans="1:31" s="131" customFormat="1" ht="49.5" customHeight="1">
      <c r="A8" s="147"/>
      <c r="B8" s="148"/>
      <c r="C8" s="148"/>
      <c r="D8" s="148"/>
      <c r="E8" s="146"/>
      <c r="F8" s="146"/>
      <c r="G8" s="142"/>
      <c r="H8" s="143"/>
      <c r="I8" s="143"/>
      <c r="J8" s="143"/>
      <c r="K8" s="143"/>
      <c r="L8" s="143"/>
      <c r="M8" s="143"/>
      <c r="N8" s="143"/>
      <c r="O8" s="159"/>
      <c r="P8" s="160" t="s">
        <v>304</v>
      </c>
      <c r="Q8" s="165" t="s">
        <v>52</v>
      </c>
      <c r="R8" s="166" t="s">
        <v>355</v>
      </c>
      <c r="S8" s="166" t="s">
        <v>357</v>
      </c>
      <c r="T8" s="167">
        <v>48</v>
      </c>
      <c r="U8" s="167">
        <v>48</v>
      </c>
      <c r="V8" s="142"/>
      <c r="W8" s="143"/>
      <c r="X8" s="143"/>
      <c r="Y8" s="143"/>
      <c r="Z8" s="143"/>
      <c r="AA8" s="143"/>
      <c r="AB8" s="143"/>
      <c r="AC8" s="143"/>
      <c r="AD8" s="174"/>
      <c r="AE8" s="175"/>
    </row>
    <row r="9" spans="1:31" ht="49.5" customHeight="1">
      <c r="A9" s="149"/>
      <c r="B9" s="150"/>
      <c r="C9" s="150"/>
      <c r="D9" s="150"/>
      <c r="E9" s="150"/>
      <c r="F9" s="151"/>
      <c r="G9" s="151"/>
      <c r="H9" s="152"/>
      <c r="I9" s="152"/>
      <c r="J9" s="152"/>
      <c r="K9" s="152"/>
      <c r="L9" s="152"/>
      <c r="M9" s="152"/>
      <c r="N9" s="152"/>
      <c r="O9" s="161"/>
      <c r="P9" s="160" t="s">
        <v>315</v>
      </c>
      <c r="Q9" s="165" t="s">
        <v>54</v>
      </c>
      <c r="R9" s="166" t="s">
        <v>358</v>
      </c>
      <c r="S9" s="166" t="s">
        <v>359</v>
      </c>
      <c r="T9" s="167">
        <f>26.8+25</f>
        <v>51.8</v>
      </c>
      <c r="U9" s="167">
        <v>30.36</v>
      </c>
      <c r="V9" s="151"/>
      <c r="W9" s="152"/>
      <c r="X9" s="152"/>
      <c r="Y9" s="152"/>
      <c r="Z9" s="152"/>
      <c r="AA9" s="152"/>
      <c r="AB9" s="152"/>
      <c r="AC9" s="152"/>
      <c r="AD9" s="177">
        <v>21.44</v>
      </c>
      <c r="AE9" s="178" t="s">
        <v>360</v>
      </c>
    </row>
    <row r="10" spans="1:31" ht="49.5" customHeight="1">
      <c r="A10" s="153"/>
      <c r="B10" s="154"/>
      <c r="C10" s="154"/>
      <c r="D10" s="154"/>
      <c r="E10" s="154"/>
      <c r="F10" s="154"/>
      <c r="G10" s="154"/>
      <c r="H10" s="154"/>
      <c r="I10" s="154"/>
      <c r="J10" s="154"/>
      <c r="K10" s="154"/>
      <c r="L10" s="154"/>
      <c r="M10" s="154"/>
      <c r="N10" s="154"/>
      <c r="O10" s="162"/>
      <c r="P10" s="163"/>
      <c r="Q10" s="168"/>
      <c r="R10" s="168"/>
      <c r="S10" s="168"/>
      <c r="T10" s="169"/>
      <c r="U10" s="169"/>
      <c r="V10" s="154"/>
      <c r="W10" s="154"/>
      <c r="X10" s="154"/>
      <c r="Y10" s="154"/>
      <c r="Z10" s="154"/>
      <c r="AA10" s="154"/>
      <c r="AB10" s="154"/>
      <c r="AC10" s="154"/>
      <c r="AD10" s="179"/>
      <c r="AE10" s="180"/>
    </row>
    <row r="11" spans="1:31" s="132" customFormat="1" ht="30" customHeight="1">
      <c r="A11" s="155" t="s">
        <v>361</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row>
  </sheetData>
  <sheetProtection/>
  <mergeCells count="7">
    <mergeCell ref="A2:AE2"/>
    <mergeCell ref="AD3:AE3"/>
    <mergeCell ref="A4:O4"/>
    <mergeCell ref="P4:AD4"/>
    <mergeCell ref="A6:C6"/>
    <mergeCell ref="P6:R6"/>
    <mergeCell ref="AE4:AE5"/>
  </mergeCells>
  <printOptions horizontalCentered="1"/>
  <pageMargins left="0.19652777777777777" right="0.19652777777777777" top="1" bottom="1" header="0.5" footer="0.5"/>
  <pageSetup fitToHeight="0" fitToWidth="1" horizontalDpi="600" verticalDpi="600"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K9" sqref="K9"/>
    </sheetView>
  </sheetViews>
  <sheetFormatPr defaultColWidth="12" defaultRowHeight="12.75"/>
  <cols>
    <col min="1" max="1" width="6.33203125" style="78" customWidth="1"/>
    <col min="2" max="2" width="10.16015625" style="78" customWidth="1"/>
    <col min="3" max="3" width="20.66015625" style="78" customWidth="1"/>
    <col min="4" max="4" width="31.5" style="78" customWidth="1"/>
    <col min="5" max="5" width="19.66015625" style="78" customWidth="1"/>
    <col min="6" max="6" width="30.5" style="78" customWidth="1"/>
    <col min="7" max="7" width="18.16015625" style="78" customWidth="1"/>
    <col min="8" max="8" width="23.16015625" style="78" customWidth="1"/>
    <col min="9" max="16384" width="12" style="78" customWidth="1"/>
  </cols>
  <sheetData>
    <row r="1" spans="1:8" s="78" customFormat="1" ht="13.5">
      <c r="A1" s="39" t="s">
        <v>362</v>
      </c>
      <c r="B1" s="40"/>
      <c r="C1" s="41"/>
      <c r="D1" s="41"/>
      <c r="E1" s="41"/>
      <c r="F1" s="41"/>
      <c r="G1" s="41"/>
      <c r="H1" s="41"/>
    </row>
    <row r="2" spans="1:8" s="78" customFormat="1" ht="36" customHeight="1">
      <c r="A2" s="81" t="s">
        <v>363</v>
      </c>
      <c r="B2" s="81"/>
      <c r="C2" s="81"/>
      <c r="D2" s="81"/>
      <c r="E2" s="81"/>
      <c r="F2" s="81"/>
      <c r="G2" s="81"/>
      <c r="H2" s="81"/>
    </row>
    <row r="3" spans="1:8" s="79" customFormat="1" ht="21" customHeight="1">
      <c r="A3" s="82" t="s">
        <v>364</v>
      </c>
      <c r="B3" s="83"/>
      <c r="C3" s="84" t="s">
        <v>365</v>
      </c>
      <c r="D3" s="84"/>
      <c r="E3" s="84"/>
      <c r="F3" s="84"/>
      <c r="G3" s="84"/>
      <c r="H3" s="85"/>
    </row>
    <row r="4" spans="1:8" s="79" customFormat="1" ht="21" customHeight="1">
      <c r="A4" s="86" t="s">
        <v>366</v>
      </c>
      <c r="B4" s="87"/>
      <c r="C4" s="88" t="s">
        <v>7</v>
      </c>
      <c r="D4" s="88"/>
      <c r="E4" s="89"/>
      <c r="F4" s="90" t="s">
        <v>8</v>
      </c>
      <c r="G4" s="88"/>
      <c r="H4" s="91"/>
    </row>
    <row r="5" spans="1:8" s="79" customFormat="1" ht="21" customHeight="1">
      <c r="A5" s="50"/>
      <c r="B5" s="51"/>
      <c r="C5" s="92" t="s">
        <v>367</v>
      </c>
      <c r="D5" s="93"/>
      <c r="E5" s="94">
        <f>SUM(E6:E8)</f>
        <v>4481.590958000001</v>
      </c>
      <c r="F5" s="95">
        <f>SUM(F6:H8)</f>
        <v>5245.754067100001</v>
      </c>
      <c r="G5" s="96"/>
      <c r="H5" s="97"/>
    </row>
    <row r="6" spans="1:8" s="79" customFormat="1" ht="21" customHeight="1">
      <c r="A6" s="50"/>
      <c r="B6" s="51"/>
      <c r="C6" s="69" t="s">
        <v>44</v>
      </c>
      <c r="D6" s="69"/>
      <c r="E6" s="94">
        <v>3098.890913</v>
      </c>
      <c r="F6" s="95">
        <v>3485.604815</v>
      </c>
      <c r="G6" s="96"/>
      <c r="H6" s="97"/>
    </row>
    <row r="7" spans="1:8" s="79" customFormat="1" ht="21" customHeight="1">
      <c r="A7" s="50"/>
      <c r="B7" s="51"/>
      <c r="C7" s="69" t="s">
        <v>45</v>
      </c>
      <c r="D7" s="69"/>
      <c r="E7" s="94">
        <v>665.920881</v>
      </c>
      <c r="F7" s="95">
        <v>1043.3700881</v>
      </c>
      <c r="G7" s="96"/>
      <c r="H7" s="97"/>
    </row>
    <row r="8" spans="1:8" s="79" customFormat="1" ht="21" customHeight="1">
      <c r="A8" s="50"/>
      <c r="B8" s="51"/>
      <c r="C8" s="69" t="s">
        <v>368</v>
      </c>
      <c r="D8" s="69"/>
      <c r="E8" s="98">
        <v>716.779164</v>
      </c>
      <c r="F8" s="95">
        <v>716.779164</v>
      </c>
      <c r="G8" s="96"/>
      <c r="H8" s="97"/>
    </row>
    <row r="9" spans="1:8" s="79" customFormat="1" ht="211.5" customHeight="1">
      <c r="A9" s="47" t="s">
        <v>369</v>
      </c>
      <c r="B9" s="48"/>
      <c r="C9" s="99" t="s">
        <v>370</v>
      </c>
      <c r="D9" s="99"/>
      <c r="E9" s="100"/>
      <c r="F9" s="99" t="s">
        <v>370</v>
      </c>
      <c r="G9" s="99"/>
      <c r="H9" s="101"/>
    </row>
    <row r="10" spans="1:8" s="79" customFormat="1" ht="183.75" customHeight="1">
      <c r="A10" s="47" t="s">
        <v>371</v>
      </c>
      <c r="B10" s="48"/>
      <c r="C10" s="102" t="s">
        <v>372</v>
      </c>
      <c r="D10" s="102"/>
      <c r="E10" s="103"/>
      <c r="F10" s="102" t="s">
        <v>372</v>
      </c>
      <c r="G10" s="102"/>
      <c r="H10" s="104"/>
    </row>
    <row r="11" spans="1:8" s="80" customFormat="1" ht="24" customHeight="1">
      <c r="A11" s="105" t="s">
        <v>373</v>
      </c>
      <c r="B11" s="60" t="s">
        <v>374</v>
      </c>
      <c r="C11" s="60" t="s">
        <v>375</v>
      </c>
      <c r="D11" s="60" t="s">
        <v>376</v>
      </c>
      <c r="E11" s="106" t="s">
        <v>377</v>
      </c>
      <c r="F11" s="107" t="s">
        <v>376</v>
      </c>
      <c r="G11" s="60" t="s">
        <v>377</v>
      </c>
      <c r="H11" s="61" t="s">
        <v>378</v>
      </c>
    </row>
    <row r="12" spans="1:8" s="79" customFormat="1" ht="21" customHeight="1">
      <c r="A12" s="108"/>
      <c r="B12" s="62" t="s">
        <v>379</v>
      </c>
      <c r="C12" s="109" t="s">
        <v>380</v>
      </c>
      <c r="D12" s="110" t="s">
        <v>381</v>
      </c>
      <c r="E12" s="111" t="s">
        <v>382</v>
      </c>
      <c r="F12" s="110" t="s">
        <v>381</v>
      </c>
      <c r="G12" s="111" t="s">
        <v>382</v>
      </c>
      <c r="H12" s="65"/>
    </row>
    <row r="13" spans="1:8" s="79" customFormat="1" ht="21" customHeight="1">
      <c r="A13" s="108"/>
      <c r="B13" s="62"/>
      <c r="C13" s="112"/>
      <c r="D13" s="110" t="s">
        <v>383</v>
      </c>
      <c r="E13" s="111" t="s">
        <v>382</v>
      </c>
      <c r="F13" s="110" t="s">
        <v>383</v>
      </c>
      <c r="G13" s="111" t="s">
        <v>382</v>
      </c>
      <c r="H13" s="65"/>
    </row>
    <row r="14" spans="1:8" s="79" customFormat="1" ht="21" customHeight="1">
      <c r="A14" s="108"/>
      <c r="B14" s="62"/>
      <c r="C14" s="112"/>
      <c r="D14" s="110" t="s">
        <v>384</v>
      </c>
      <c r="E14" s="111" t="s">
        <v>385</v>
      </c>
      <c r="F14" s="110" t="s">
        <v>384</v>
      </c>
      <c r="G14" s="111" t="s">
        <v>385</v>
      </c>
      <c r="H14" s="65"/>
    </row>
    <row r="15" spans="1:8" s="79" customFormat="1" ht="21" customHeight="1">
      <c r="A15" s="108"/>
      <c r="B15" s="62"/>
      <c r="C15" s="112"/>
      <c r="D15" s="110" t="s">
        <v>386</v>
      </c>
      <c r="E15" s="111" t="s">
        <v>387</v>
      </c>
      <c r="F15" s="110" t="s">
        <v>386</v>
      </c>
      <c r="G15" s="111" t="s">
        <v>388</v>
      </c>
      <c r="H15" s="65"/>
    </row>
    <row r="16" spans="1:8" s="79" customFormat="1" ht="21" customHeight="1">
      <c r="A16" s="108"/>
      <c r="B16" s="62"/>
      <c r="C16" s="112"/>
      <c r="D16" s="110" t="s">
        <v>389</v>
      </c>
      <c r="E16" s="111" t="s">
        <v>390</v>
      </c>
      <c r="F16" s="110" t="s">
        <v>389</v>
      </c>
      <c r="G16" s="111" t="s">
        <v>390</v>
      </c>
      <c r="H16" s="65"/>
    </row>
    <row r="17" spans="1:8" s="79" customFormat="1" ht="21" customHeight="1">
      <c r="A17" s="108"/>
      <c r="B17" s="62"/>
      <c r="C17" s="112"/>
      <c r="D17" s="110" t="s">
        <v>391</v>
      </c>
      <c r="E17" s="111" t="s">
        <v>392</v>
      </c>
      <c r="F17" s="110" t="s">
        <v>391</v>
      </c>
      <c r="G17" s="111" t="s">
        <v>393</v>
      </c>
      <c r="H17" s="65"/>
    </row>
    <row r="18" spans="1:8" s="79" customFormat="1" ht="21" customHeight="1">
      <c r="A18" s="108"/>
      <c r="B18" s="62"/>
      <c r="C18" s="112"/>
      <c r="D18" s="110" t="s">
        <v>394</v>
      </c>
      <c r="E18" s="111" t="s">
        <v>395</v>
      </c>
      <c r="F18" s="110" t="s">
        <v>394</v>
      </c>
      <c r="G18" s="111" t="s">
        <v>395</v>
      </c>
      <c r="H18" s="65"/>
    </row>
    <row r="19" spans="1:8" s="79" customFormat="1" ht="21" customHeight="1">
      <c r="A19" s="108"/>
      <c r="B19" s="62"/>
      <c r="C19" s="113"/>
      <c r="D19" s="110" t="s">
        <v>396</v>
      </c>
      <c r="E19" s="111" t="s">
        <v>397</v>
      </c>
      <c r="F19" s="110" t="s">
        <v>396</v>
      </c>
      <c r="G19" s="111" t="s">
        <v>397</v>
      </c>
      <c r="H19" s="65"/>
    </row>
    <row r="20" spans="1:8" s="79" customFormat="1" ht="21" customHeight="1">
      <c r="A20" s="108"/>
      <c r="B20" s="62"/>
      <c r="C20" s="112" t="s">
        <v>398</v>
      </c>
      <c r="D20" s="110" t="s">
        <v>399</v>
      </c>
      <c r="E20" s="111" t="s">
        <v>400</v>
      </c>
      <c r="F20" s="110" t="s">
        <v>399</v>
      </c>
      <c r="G20" s="111" t="s">
        <v>400</v>
      </c>
      <c r="H20" s="65"/>
    </row>
    <row r="21" spans="1:8" s="79" customFormat="1" ht="21" customHeight="1">
      <c r="A21" s="108"/>
      <c r="B21" s="62"/>
      <c r="C21" s="112"/>
      <c r="D21" s="110" t="s">
        <v>401</v>
      </c>
      <c r="E21" s="111" t="s">
        <v>402</v>
      </c>
      <c r="F21" s="110" t="s">
        <v>401</v>
      </c>
      <c r="G21" s="111" t="s">
        <v>402</v>
      </c>
      <c r="H21" s="65"/>
    </row>
    <row r="22" spans="1:8" s="79" customFormat="1" ht="21" customHeight="1">
      <c r="A22" s="108"/>
      <c r="B22" s="62"/>
      <c r="C22" s="112"/>
      <c r="D22" s="110" t="s">
        <v>403</v>
      </c>
      <c r="E22" s="111" t="s">
        <v>404</v>
      </c>
      <c r="F22" s="110" t="s">
        <v>403</v>
      </c>
      <c r="G22" s="111" t="s">
        <v>404</v>
      </c>
      <c r="H22" s="65"/>
    </row>
    <row r="23" spans="1:8" s="79" customFormat="1" ht="21" customHeight="1">
      <c r="A23" s="108"/>
      <c r="B23" s="62"/>
      <c r="C23" s="112"/>
      <c r="D23" s="110" t="s">
        <v>405</v>
      </c>
      <c r="E23" s="111" t="s">
        <v>404</v>
      </c>
      <c r="F23" s="110" t="s">
        <v>405</v>
      </c>
      <c r="G23" s="111" t="s">
        <v>404</v>
      </c>
      <c r="H23" s="65"/>
    </row>
    <row r="24" spans="1:8" s="79" customFormat="1" ht="19.5" customHeight="1">
      <c r="A24" s="108"/>
      <c r="B24" s="62"/>
      <c r="C24" s="112"/>
      <c r="D24" s="110" t="s">
        <v>406</v>
      </c>
      <c r="E24" s="111" t="s">
        <v>382</v>
      </c>
      <c r="F24" s="110" t="s">
        <v>406</v>
      </c>
      <c r="G24" s="111" t="s">
        <v>382</v>
      </c>
      <c r="H24" s="65"/>
    </row>
    <row r="25" spans="1:8" s="79" customFormat="1" ht="21" customHeight="1">
      <c r="A25" s="108"/>
      <c r="B25" s="62"/>
      <c r="C25" s="113"/>
      <c r="D25" s="110" t="s">
        <v>407</v>
      </c>
      <c r="E25" s="111" t="s">
        <v>382</v>
      </c>
      <c r="F25" s="110" t="s">
        <v>407</v>
      </c>
      <c r="G25" s="111" t="s">
        <v>382</v>
      </c>
      <c r="H25" s="65"/>
    </row>
    <row r="26" spans="1:8" s="79" customFormat="1" ht="21" customHeight="1">
      <c r="A26" s="108"/>
      <c r="B26" s="62"/>
      <c r="C26" s="48" t="s">
        <v>408</v>
      </c>
      <c r="D26" s="110" t="s">
        <v>409</v>
      </c>
      <c r="E26" s="111" t="s">
        <v>410</v>
      </c>
      <c r="F26" s="110" t="s">
        <v>409</v>
      </c>
      <c r="G26" s="111" t="s">
        <v>410</v>
      </c>
      <c r="H26" s="65"/>
    </row>
    <row r="27" spans="1:8" s="79" customFormat="1" ht="21" customHeight="1">
      <c r="A27" s="108"/>
      <c r="B27" s="62"/>
      <c r="C27" s="48"/>
      <c r="D27" s="110" t="s">
        <v>411</v>
      </c>
      <c r="E27" s="111" t="s">
        <v>382</v>
      </c>
      <c r="F27" s="110" t="s">
        <v>411</v>
      </c>
      <c r="G27" s="111" t="s">
        <v>382</v>
      </c>
      <c r="H27" s="68"/>
    </row>
    <row r="28" spans="1:8" s="79" customFormat="1" ht="21" customHeight="1">
      <c r="A28" s="108"/>
      <c r="B28" s="62"/>
      <c r="C28" s="48"/>
      <c r="D28" s="110" t="s">
        <v>412</v>
      </c>
      <c r="E28" s="111" t="s">
        <v>413</v>
      </c>
      <c r="F28" s="110" t="s">
        <v>412</v>
      </c>
      <c r="G28" s="111" t="s">
        <v>413</v>
      </c>
      <c r="H28" s="68"/>
    </row>
    <row r="29" spans="1:8" s="79" customFormat="1" ht="21" customHeight="1">
      <c r="A29" s="108"/>
      <c r="B29" s="62"/>
      <c r="C29" s="48"/>
      <c r="D29" s="110" t="s">
        <v>414</v>
      </c>
      <c r="E29" s="111" t="s">
        <v>404</v>
      </c>
      <c r="F29" s="110" t="s">
        <v>414</v>
      </c>
      <c r="G29" s="111" t="s">
        <v>404</v>
      </c>
      <c r="H29" s="68"/>
    </row>
    <row r="30" spans="1:8" s="79" customFormat="1" ht="21" customHeight="1">
      <c r="A30" s="108"/>
      <c r="B30" s="62"/>
      <c r="C30" s="48" t="s">
        <v>415</v>
      </c>
      <c r="D30" s="110" t="s">
        <v>416</v>
      </c>
      <c r="E30" s="111" t="s">
        <v>382</v>
      </c>
      <c r="F30" s="110" t="s">
        <v>416</v>
      </c>
      <c r="G30" s="111" t="s">
        <v>382</v>
      </c>
      <c r="H30" s="68"/>
    </row>
    <row r="31" spans="1:8" s="79" customFormat="1" ht="24" customHeight="1">
      <c r="A31" s="108"/>
      <c r="B31" s="114" t="s">
        <v>417</v>
      </c>
      <c r="C31" s="115" t="s">
        <v>418</v>
      </c>
      <c r="D31" s="110" t="s">
        <v>419</v>
      </c>
      <c r="E31" s="111" t="s">
        <v>420</v>
      </c>
      <c r="F31" s="110" t="s">
        <v>419</v>
      </c>
      <c r="G31" s="111" t="s">
        <v>420</v>
      </c>
      <c r="H31" s="68"/>
    </row>
    <row r="32" spans="1:8" s="79" customFormat="1" ht="21" customHeight="1">
      <c r="A32" s="108"/>
      <c r="B32" s="116"/>
      <c r="C32" s="115"/>
      <c r="D32" s="110" t="s">
        <v>421</v>
      </c>
      <c r="E32" s="111" t="s">
        <v>420</v>
      </c>
      <c r="F32" s="110" t="s">
        <v>421</v>
      </c>
      <c r="G32" s="111" t="s">
        <v>420</v>
      </c>
      <c r="H32" s="68"/>
    </row>
    <row r="33" spans="1:8" s="79" customFormat="1" ht="24.75" customHeight="1">
      <c r="A33" s="108"/>
      <c r="B33" s="116"/>
      <c r="C33" s="115" t="s">
        <v>422</v>
      </c>
      <c r="D33" s="110" t="s">
        <v>423</v>
      </c>
      <c r="E33" s="111" t="s">
        <v>424</v>
      </c>
      <c r="F33" s="110" t="s">
        <v>423</v>
      </c>
      <c r="G33" s="111" t="s">
        <v>424</v>
      </c>
      <c r="H33" s="68"/>
    </row>
    <row r="34" spans="1:8" s="79" customFormat="1" ht="25.5" customHeight="1">
      <c r="A34" s="108"/>
      <c r="B34" s="116"/>
      <c r="C34" s="115"/>
      <c r="D34" s="110" t="s">
        <v>425</v>
      </c>
      <c r="E34" s="111" t="s">
        <v>424</v>
      </c>
      <c r="F34" s="110" t="s">
        <v>425</v>
      </c>
      <c r="G34" s="111" t="s">
        <v>424</v>
      </c>
      <c r="H34" s="68"/>
    </row>
    <row r="35" spans="1:8" s="79" customFormat="1" ht="21" customHeight="1" hidden="1">
      <c r="A35" s="108"/>
      <c r="B35" s="116"/>
      <c r="C35" s="48" t="s">
        <v>426</v>
      </c>
      <c r="D35" s="117" t="s">
        <v>427</v>
      </c>
      <c r="E35" s="106"/>
      <c r="F35" s="118" t="s">
        <v>427</v>
      </c>
      <c r="G35" s="60"/>
      <c r="H35" s="68"/>
    </row>
    <row r="36" spans="1:8" s="79" customFormat="1" ht="21" customHeight="1" hidden="1">
      <c r="A36" s="108"/>
      <c r="B36" s="116"/>
      <c r="C36" s="48"/>
      <c r="D36" s="117" t="s">
        <v>428</v>
      </c>
      <c r="E36" s="106"/>
      <c r="F36" s="118" t="s">
        <v>428</v>
      </c>
      <c r="G36" s="60"/>
      <c r="H36" s="68"/>
    </row>
    <row r="37" spans="1:8" s="79" customFormat="1" ht="21" customHeight="1" hidden="1">
      <c r="A37" s="108"/>
      <c r="B37" s="116"/>
      <c r="C37" s="48"/>
      <c r="D37" s="117" t="s">
        <v>429</v>
      </c>
      <c r="E37" s="106"/>
      <c r="F37" s="118" t="s">
        <v>429</v>
      </c>
      <c r="G37" s="60"/>
      <c r="H37" s="68"/>
    </row>
    <row r="38" spans="1:8" s="79" customFormat="1" ht="21" customHeight="1" hidden="1">
      <c r="A38" s="108"/>
      <c r="B38" s="116"/>
      <c r="C38" s="48" t="s">
        <v>430</v>
      </c>
      <c r="D38" s="117" t="s">
        <v>431</v>
      </c>
      <c r="E38" s="106"/>
      <c r="F38" s="118" t="s">
        <v>431</v>
      </c>
      <c r="G38" s="60"/>
      <c r="H38" s="68"/>
    </row>
    <row r="39" spans="1:8" s="79" customFormat="1" ht="21" customHeight="1" hidden="1">
      <c r="A39" s="108"/>
      <c r="B39" s="116"/>
      <c r="C39" s="48"/>
      <c r="D39" s="117" t="s">
        <v>432</v>
      </c>
      <c r="E39" s="106"/>
      <c r="F39" s="118" t="s">
        <v>432</v>
      </c>
      <c r="G39" s="60"/>
      <c r="H39" s="61"/>
    </row>
    <row r="40" spans="1:8" s="79" customFormat="1" ht="21" customHeight="1" hidden="1">
      <c r="A40" s="108"/>
      <c r="B40" s="119"/>
      <c r="C40" s="48"/>
      <c r="D40" s="48" t="s">
        <v>429</v>
      </c>
      <c r="E40" s="106"/>
      <c r="F40" s="120" t="s">
        <v>429</v>
      </c>
      <c r="G40" s="60"/>
      <c r="H40" s="61"/>
    </row>
    <row r="41" spans="1:8" s="79" customFormat="1" ht="30" customHeight="1">
      <c r="A41" s="108"/>
      <c r="B41" s="121" t="s">
        <v>433</v>
      </c>
      <c r="C41" s="115" t="s">
        <v>434</v>
      </c>
      <c r="D41" s="110" t="s">
        <v>435</v>
      </c>
      <c r="E41" s="111" t="s">
        <v>436</v>
      </c>
      <c r="F41" s="110" t="s">
        <v>435</v>
      </c>
      <c r="G41" s="111" t="s">
        <v>436</v>
      </c>
      <c r="H41" s="68"/>
    </row>
    <row r="42" spans="1:8" s="79" customFormat="1" ht="27.75" customHeight="1">
      <c r="A42" s="108"/>
      <c r="B42" s="122"/>
      <c r="C42" s="115"/>
      <c r="D42" s="110" t="s">
        <v>437</v>
      </c>
      <c r="E42" s="111" t="s">
        <v>404</v>
      </c>
      <c r="F42" s="110" t="s">
        <v>437</v>
      </c>
      <c r="G42" s="111" t="s">
        <v>404</v>
      </c>
      <c r="H42" s="123"/>
    </row>
    <row r="43" spans="1:8" s="79" customFormat="1" ht="27.75" customHeight="1">
      <c r="A43" s="124" t="s">
        <v>438</v>
      </c>
      <c r="B43" s="72"/>
      <c r="C43" s="72"/>
      <c r="D43" s="72"/>
      <c r="E43" s="125"/>
      <c r="F43" s="126"/>
      <c r="G43" s="127"/>
      <c r="H43" s="128"/>
    </row>
    <row r="44" spans="1:8" s="79" customFormat="1" ht="13.5">
      <c r="A44" s="78"/>
      <c r="B44" s="78"/>
      <c r="C44" s="78"/>
      <c r="D44" s="78"/>
      <c r="E44" s="78"/>
      <c r="F44" s="78"/>
      <c r="G44" s="78"/>
      <c r="H44" s="78"/>
    </row>
  </sheetData>
  <sheetProtection/>
  <mergeCells count="35">
    <mergeCell ref="A2:H2"/>
    <mergeCell ref="A3:B3"/>
    <mergeCell ref="C3:H3"/>
    <mergeCell ref="C4:E4"/>
    <mergeCell ref="F4:H4"/>
    <mergeCell ref="C5:D5"/>
    <mergeCell ref="F5:H5"/>
    <mergeCell ref="C6:D6"/>
    <mergeCell ref="F6:H6"/>
    <mergeCell ref="C7:D7"/>
    <mergeCell ref="F7:H7"/>
    <mergeCell ref="C8:D8"/>
    <mergeCell ref="F8:H8"/>
    <mergeCell ref="A9:B9"/>
    <mergeCell ref="C9:E9"/>
    <mergeCell ref="F9:H9"/>
    <mergeCell ref="A10:B10"/>
    <mergeCell ref="C10:E10"/>
    <mergeCell ref="F10:H10"/>
    <mergeCell ref="A43:B43"/>
    <mergeCell ref="C43:E43"/>
    <mergeCell ref="F43:H43"/>
    <mergeCell ref="A11:A42"/>
    <mergeCell ref="B12:B30"/>
    <mergeCell ref="B31:B40"/>
    <mergeCell ref="B41:B42"/>
    <mergeCell ref="C12:C19"/>
    <mergeCell ref="C20:C25"/>
    <mergeCell ref="C26:C29"/>
    <mergeCell ref="C31:C32"/>
    <mergeCell ref="C33:C34"/>
    <mergeCell ref="C35:C37"/>
    <mergeCell ref="C38:C40"/>
    <mergeCell ref="C41:C42"/>
    <mergeCell ref="A4:B8"/>
  </mergeCells>
  <printOptions horizontalCentered="1"/>
  <pageMargins left="0" right="0" top="0.5076388888888889" bottom="0.38958333333333334" header="0.5076388888888889" footer="0.5076388888888889"/>
  <pageSetup fitToHeight="1" fitToWidth="1" horizontalDpi="600" verticalDpi="600" orientation="portrait" paperSize="9" scale="66"/>
</worksheet>
</file>

<file path=xl/worksheets/sheet8.xml><?xml version="1.0" encoding="utf-8"?>
<worksheet xmlns="http://schemas.openxmlformats.org/spreadsheetml/2006/main" xmlns:r="http://schemas.openxmlformats.org/officeDocument/2006/relationships">
  <dimension ref="A1:IV64"/>
  <sheetViews>
    <sheetView workbookViewId="0" topLeftCell="A1">
      <selection activeCell="J4" sqref="J4"/>
    </sheetView>
  </sheetViews>
  <sheetFormatPr defaultColWidth="12" defaultRowHeight="12.75"/>
  <cols>
    <col min="1" max="1" width="9" style="0" customWidth="1"/>
    <col min="2" max="2" width="13.16015625" style="0" customWidth="1"/>
    <col min="3" max="3" width="25.5" style="0" customWidth="1"/>
    <col min="4" max="4" width="21.66015625" style="0" customWidth="1"/>
    <col min="5" max="5" width="12.5" style="0" customWidth="1"/>
    <col min="6" max="6" width="22.5" style="0" customWidth="1"/>
    <col min="7" max="7" width="12.16015625" style="0" customWidth="1"/>
    <col min="8" max="8" width="11" style="0" customWidth="1"/>
    <col min="9" max="243" width="12" style="0" customWidth="1"/>
  </cols>
  <sheetData>
    <row r="1" spans="1:256" s="34" customFormat="1" ht="22.5" customHeight="1">
      <c r="A1" s="39" t="s">
        <v>439</v>
      </c>
      <c r="B1" s="40"/>
      <c r="C1" s="41"/>
      <c r="D1" s="41"/>
      <c r="E1" s="41"/>
      <c r="F1" s="41"/>
      <c r="G1" s="41"/>
      <c r="H1" s="41"/>
      <c r="IJ1"/>
      <c r="IK1"/>
      <c r="IL1"/>
      <c r="IM1"/>
      <c r="IN1"/>
      <c r="IO1"/>
      <c r="IP1"/>
      <c r="IQ1"/>
      <c r="IR1"/>
      <c r="IS1"/>
      <c r="IT1"/>
      <c r="IU1"/>
      <c r="IV1"/>
    </row>
    <row r="2" spans="1:256" s="34" customFormat="1" ht="42" customHeight="1">
      <c r="A2" s="42" t="s">
        <v>440</v>
      </c>
      <c r="B2" s="43"/>
      <c r="C2" s="43"/>
      <c r="D2" s="43"/>
      <c r="E2" s="43"/>
      <c r="F2" s="43"/>
      <c r="G2" s="43"/>
      <c r="H2" s="4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3" s="35" customFormat="1" ht="30" customHeight="1">
      <c r="A3" s="44" t="s">
        <v>255</v>
      </c>
      <c r="B3" s="45"/>
      <c r="C3" s="45" t="s">
        <v>441</v>
      </c>
      <c r="D3" s="45"/>
      <c r="E3" s="45"/>
      <c r="F3" s="45"/>
      <c r="G3" s="45"/>
      <c r="H3" s="46"/>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row>
    <row r="4" spans="1:243" s="35" customFormat="1" ht="30.75" customHeight="1">
      <c r="A4" s="47" t="s">
        <v>442</v>
      </c>
      <c r="B4" s="48"/>
      <c r="C4" s="48" t="s">
        <v>365</v>
      </c>
      <c r="D4" s="48" t="s">
        <v>443</v>
      </c>
      <c r="E4" s="48" t="s">
        <v>365</v>
      </c>
      <c r="F4" s="48"/>
      <c r="G4" s="48"/>
      <c r="H4" s="49"/>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row>
    <row r="5" spans="1:243" s="35" customFormat="1" ht="21" customHeight="1">
      <c r="A5" s="50" t="s">
        <v>444</v>
      </c>
      <c r="B5" s="51"/>
      <c r="C5" s="52" t="s">
        <v>7</v>
      </c>
      <c r="D5" s="52"/>
      <c r="E5" s="52"/>
      <c r="F5" s="52" t="s">
        <v>8</v>
      </c>
      <c r="G5" s="52"/>
      <c r="H5" s="53"/>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row>
    <row r="6" spans="1:243" s="36" customFormat="1" ht="21" customHeight="1">
      <c r="A6" s="50"/>
      <c r="B6" s="51"/>
      <c r="C6" s="54" t="s">
        <v>445</v>
      </c>
      <c r="D6" s="55">
        <v>11.8</v>
      </c>
      <c r="E6" s="55"/>
      <c r="F6" s="55">
        <v>11.8</v>
      </c>
      <c r="G6" s="55"/>
      <c r="H6" s="56"/>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row>
    <row r="7" spans="1:243" s="35" customFormat="1" ht="21" customHeight="1">
      <c r="A7" s="50"/>
      <c r="B7" s="51"/>
      <c r="C7" s="54" t="s">
        <v>446</v>
      </c>
      <c r="D7" s="55">
        <v>11.8</v>
      </c>
      <c r="E7" s="55"/>
      <c r="F7" s="55">
        <v>11.8</v>
      </c>
      <c r="G7" s="55"/>
      <c r="H7" s="56"/>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row>
    <row r="8" spans="1:243" s="35" customFormat="1" ht="21" customHeight="1">
      <c r="A8" s="50"/>
      <c r="B8" s="51"/>
      <c r="C8" s="54" t="s">
        <v>447</v>
      </c>
      <c r="D8" s="55"/>
      <c r="E8" s="55"/>
      <c r="F8" s="55"/>
      <c r="G8" s="55"/>
      <c r="H8" s="56"/>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row>
    <row r="9" spans="1:243" s="37" customFormat="1" ht="69.75" customHeight="1">
      <c r="A9" s="50" t="s">
        <v>448</v>
      </c>
      <c r="B9" s="51"/>
      <c r="C9" s="57" t="s">
        <v>449</v>
      </c>
      <c r="D9" s="57"/>
      <c r="E9" s="57"/>
      <c r="F9" s="57" t="s">
        <v>449</v>
      </c>
      <c r="G9" s="57"/>
      <c r="H9" s="5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row>
    <row r="10" spans="1:243" s="37" customFormat="1" ht="24.75" customHeight="1">
      <c r="A10" s="59" t="s">
        <v>373</v>
      </c>
      <c r="B10" s="60" t="s">
        <v>374</v>
      </c>
      <c r="C10" s="60" t="s">
        <v>375</v>
      </c>
      <c r="D10" s="60" t="s">
        <v>376</v>
      </c>
      <c r="E10" s="60" t="s">
        <v>377</v>
      </c>
      <c r="F10" s="60" t="s">
        <v>376</v>
      </c>
      <c r="G10" s="60" t="s">
        <v>377</v>
      </c>
      <c r="H10" s="61" t="s">
        <v>378</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row>
    <row r="11" spans="1:243" s="37" customFormat="1" ht="30" customHeight="1">
      <c r="A11" s="59"/>
      <c r="B11" s="62" t="s">
        <v>379</v>
      </c>
      <c r="C11" s="63" t="s">
        <v>380</v>
      </c>
      <c r="D11" s="64" t="s">
        <v>450</v>
      </c>
      <c r="E11" s="64" t="s">
        <v>382</v>
      </c>
      <c r="F11" s="64" t="s">
        <v>450</v>
      </c>
      <c r="G11" s="64" t="s">
        <v>382</v>
      </c>
      <c r="H11" s="65"/>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row>
    <row r="12" spans="1:243" s="37" customFormat="1" ht="30" customHeight="1">
      <c r="A12" s="59"/>
      <c r="B12" s="62"/>
      <c r="C12" s="63"/>
      <c r="D12" s="64" t="s">
        <v>451</v>
      </c>
      <c r="E12" s="64" t="s">
        <v>452</v>
      </c>
      <c r="F12" s="64" t="s">
        <v>451</v>
      </c>
      <c r="G12" s="64" t="s">
        <v>452</v>
      </c>
      <c r="H12" s="65"/>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row>
    <row r="13" spans="1:243" s="37" customFormat="1" ht="30" customHeight="1">
      <c r="A13" s="59"/>
      <c r="B13" s="62"/>
      <c r="C13" s="63"/>
      <c r="D13" s="64" t="s">
        <v>453</v>
      </c>
      <c r="E13" s="64" t="s">
        <v>454</v>
      </c>
      <c r="F13" s="64" t="s">
        <v>453</v>
      </c>
      <c r="G13" s="64" t="s">
        <v>454</v>
      </c>
      <c r="H13" s="65"/>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row>
    <row r="14" spans="1:243" s="37" customFormat="1" ht="30" customHeight="1">
      <c r="A14" s="59"/>
      <c r="B14" s="62"/>
      <c r="C14" s="63"/>
      <c r="D14" s="64" t="s">
        <v>455</v>
      </c>
      <c r="E14" s="64" t="s">
        <v>454</v>
      </c>
      <c r="F14" s="64" t="s">
        <v>455</v>
      </c>
      <c r="G14" s="64" t="s">
        <v>454</v>
      </c>
      <c r="H14" s="65"/>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row>
    <row r="15" spans="1:243" s="37" customFormat="1" ht="30" customHeight="1">
      <c r="A15" s="59"/>
      <c r="B15" s="62"/>
      <c r="C15" s="51" t="s">
        <v>398</v>
      </c>
      <c r="D15" s="66" t="s">
        <v>456</v>
      </c>
      <c r="E15" s="67" t="s">
        <v>457</v>
      </c>
      <c r="F15" s="66" t="s">
        <v>456</v>
      </c>
      <c r="G15" s="67" t="s">
        <v>457</v>
      </c>
      <c r="H15" s="65"/>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row>
    <row r="16" spans="1:243" s="37" customFormat="1" ht="30" customHeight="1">
      <c r="A16" s="59"/>
      <c r="B16" s="62"/>
      <c r="C16" s="51"/>
      <c r="D16" s="66" t="s">
        <v>458</v>
      </c>
      <c r="E16" s="67" t="s">
        <v>382</v>
      </c>
      <c r="F16" s="66" t="s">
        <v>458</v>
      </c>
      <c r="G16" s="67" t="s">
        <v>382</v>
      </c>
      <c r="H16" s="65"/>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row>
    <row r="17" spans="1:243" s="37" customFormat="1" ht="30" customHeight="1">
      <c r="A17" s="59"/>
      <c r="B17" s="62"/>
      <c r="C17" s="51" t="s">
        <v>408</v>
      </c>
      <c r="D17" s="66" t="s">
        <v>459</v>
      </c>
      <c r="E17" s="67" t="s">
        <v>460</v>
      </c>
      <c r="F17" s="66" t="s">
        <v>459</v>
      </c>
      <c r="G17" s="67" t="s">
        <v>460</v>
      </c>
      <c r="H17" s="65"/>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row>
    <row r="18" spans="1:8" s="38" customFormat="1" ht="30" customHeight="1">
      <c r="A18" s="59"/>
      <c r="B18" s="62"/>
      <c r="C18" s="51"/>
      <c r="D18" s="66" t="s">
        <v>461</v>
      </c>
      <c r="E18" s="67" t="s">
        <v>382</v>
      </c>
      <c r="F18" s="66" t="s">
        <v>461</v>
      </c>
      <c r="G18" s="67" t="s">
        <v>382</v>
      </c>
      <c r="H18" s="68"/>
    </row>
    <row r="19" spans="1:8" s="38" customFormat="1" ht="30" customHeight="1">
      <c r="A19" s="59"/>
      <c r="B19" s="62"/>
      <c r="C19" s="51"/>
      <c r="D19" s="66" t="s">
        <v>462</v>
      </c>
      <c r="E19" s="67" t="s">
        <v>382</v>
      </c>
      <c r="F19" s="66" t="s">
        <v>462</v>
      </c>
      <c r="G19" s="67" t="s">
        <v>382</v>
      </c>
      <c r="H19" s="68"/>
    </row>
    <row r="20" spans="1:8" s="38" customFormat="1" ht="30" customHeight="1">
      <c r="A20" s="59"/>
      <c r="B20" s="62"/>
      <c r="C20" s="48" t="s">
        <v>415</v>
      </c>
      <c r="D20" s="64" t="s">
        <v>416</v>
      </c>
      <c r="E20" s="64" t="s">
        <v>382</v>
      </c>
      <c r="F20" s="64" t="s">
        <v>416</v>
      </c>
      <c r="G20" s="64" t="s">
        <v>382</v>
      </c>
      <c r="H20" s="68"/>
    </row>
    <row r="21" spans="1:243" s="37" customFormat="1" ht="30" customHeight="1">
      <c r="A21" s="59"/>
      <c r="B21" s="69" t="s">
        <v>417</v>
      </c>
      <c r="C21" s="51" t="s">
        <v>463</v>
      </c>
      <c r="D21" s="66" t="s">
        <v>464</v>
      </c>
      <c r="E21" s="67" t="s">
        <v>465</v>
      </c>
      <c r="F21" s="66" t="s">
        <v>464</v>
      </c>
      <c r="G21" s="67" t="s">
        <v>465</v>
      </c>
      <c r="H21" s="68"/>
      <c r="I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row>
    <row r="22" spans="1:243" s="37" customFormat="1" ht="30" customHeight="1">
      <c r="A22" s="59"/>
      <c r="B22" s="69"/>
      <c r="C22" s="51"/>
      <c r="D22" s="66" t="s">
        <v>466</v>
      </c>
      <c r="E22" s="67" t="s">
        <v>465</v>
      </c>
      <c r="F22" s="66" t="s">
        <v>466</v>
      </c>
      <c r="G22" s="67" t="s">
        <v>465</v>
      </c>
      <c r="H22" s="6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row>
    <row r="23" spans="1:243" s="37" customFormat="1" ht="30" customHeight="1">
      <c r="A23" s="59"/>
      <c r="B23" s="69"/>
      <c r="C23" s="48" t="s">
        <v>430</v>
      </c>
      <c r="D23" s="66" t="s">
        <v>467</v>
      </c>
      <c r="E23" s="67" t="s">
        <v>468</v>
      </c>
      <c r="F23" s="66" t="s">
        <v>467</v>
      </c>
      <c r="G23" s="67" t="s">
        <v>468</v>
      </c>
      <c r="H23" s="6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row>
    <row r="24" spans="1:243" s="37" customFormat="1" ht="30" customHeight="1">
      <c r="A24" s="70"/>
      <c r="B24" s="71" t="s">
        <v>433</v>
      </c>
      <c r="C24" s="72" t="s">
        <v>469</v>
      </c>
      <c r="D24" s="73" t="s">
        <v>470</v>
      </c>
      <c r="E24" s="74" t="s">
        <v>382</v>
      </c>
      <c r="F24" s="73" t="s">
        <v>470</v>
      </c>
      <c r="G24" s="74" t="s">
        <v>382</v>
      </c>
      <c r="H24" s="75"/>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row>
    <row r="25" spans="1:243" s="37" customFormat="1" ht="21" customHeight="1">
      <c r="A25" s="76"/>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row>
    <row r="26" spans="1:256" s="37" customFormat="1" ht="13.5">
      <c r="A26" s="77"/>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c r="IK26"/>
      <c r="IL26"/>
      <c r="IM26"/>
      <c r="IN26"/>
      <c r="IO26"/>
      <c r="IP26"/>
      <c r="IQ26"/>
      <c r="IR26"/>
      <c r="IS26"/>
      <c r="IT26"/>
      <c r="IU26"/>
      <c r="IV26"/>
    </row>
    <row r="27" spans="1:256" s="37" customFormat="1" ht="13.5">
      <c r="A27" s="77"/>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c r="IK27"/>
      <c r="IL27"/>
      <c r="IM27"/>
      <c r="IN27"/>
      <c r="IO27"/>
      <c r="IP27"/>
      <c r="IQ27"/>
      <c r="IR27"/>
      <c r="IS27"/>
      <c r="IT27"/>
      <c r="IU27"/>
      <c r="IV27"/>
    </row>
    <row r="28" spans="1:256" s="37" customFormat="1" ht="13.5">
      <c r="A28" s="77"/>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c r="IK28"/>
      <c r="IL28"/>
      <c r="IM28"/>
      <c r="IN28"/>
      <c r="IO28"/>
      <c r="IP28"/>
      <c r="IQ28"/>
      <c r="IR28"/>
      <c r="IS28"/>
      <c r="IT28"/>
      <c r="IU28"/>
      <c r="IV28"/>
    </row>
    <row r="29" spans="1:256" s="37" customFormat="1" ht="13.5">
      <c r="A29" s="77"/>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c r="IK29"/>
      <c r="IL29"/>
      <c r="IM29"/>
      <c r="IN29"/>
      <c r="IO29"/>
      <c r="IP29"/>
      <c r="IQ29"/>
      <c r="IR29"/>
      <c r="IS29"/>
      <c r="IT29"/>
      <c r="IU29"/>
      <c r="IV29"/>
    </row>
    <row r="30" spans="1:256" s="37" customFormat="1" ht="13.5">
      <c r="A30" s="77"/>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c r="IK30"/>
      <c r="IL30"/>
      <c r="IM30"/>
      <c r="IN30"/>
      <c r="IO30"/>
      <c r="IP30"/>
      <c r="IQ30"/>
      <c r="IR30"/>
      <c r="IS30"/>
      <c r="IT30"/>
      <c r="IU30"/>
      <c r="IV30"/>
    </row>
    <row r="31" spans="1:256" s="37" customFormat="1" ht="13.5">
      <c r="A31" s="77"/>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c r="IK31"/>
      <c r="IL31"/>
      <c r="IM31"/>
      <c r="IN31"/>
      <c r="IO31"/>
      <c r="IP31"/>
      <c r="IQ31"/>
      <c r="IR31"/>
      <c r="IS31"/>
      <c r="IT31"/>
      <c r="IU31"/>
      <c r="IV31"/>
    </row>
    <row r="32" spans="1:256" s="37" customFormat="1" ht="13.5">
      <c r="A32" s="77"/>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c r="IK32"/>
      <c r="IL32"/>
      <c r="IM32"/>
      <c r="IN32"/>
      <c r="IO32"/>
      <c r="IP32"/>
      <c r="IQ32"/>
      <c r="IR32"/>
      <c r="IS32"/>
      <c r="IT32"/>
      <c r="IU32"/>
      <c r="IV32"/>
    </row>
    <row r="33" spans="1:256" s="37" customFormat="1" ht="13.5">
      <c r="A33" s="77"/>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c r="IK33"/>
      <c r="IL33"/>
      <c r="IM33"/>
      <c r="IN33"/>
      <c r="IO33"/>
      <c r="IP33"/>
      <c r="IQ33"/>
      <c r="IR33"/>
      <c r="IS33"/>
      <c r="IT33"/>
      <c r="IU33"/>
      <c r="IV33"/>
    </row>
    <row r="34" spans="1:256" s="37" customFormat="1" ht="13.5">
      <c r="A34" s="77"/>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c r="IK34"/>
      <c r="IL34"/>
      <c r="IM34"/>
      <c r="IN34"/>
      <c r="IO34"/>
      <c r="IP34"/>
      <c r="IQ34"/>
      <c r="IR34"/>
      <c r="IS34"/>
      <c r="IT34"/>
      <c r="IU34"/>
      <c r="IV34"/>
    </row>
    <row r="35" spans="1:256" s="37" customFormat="1" ht="13.5">
      <c r="A35" s="7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c r="IK35"/>
      <c r="IL35"/>
      <c r="IM35"/>
      <c r="IN35"/>
      <c r="IO35"/>
      <c r="IP35"/>
      <c r="IQ35"/>
      <c r="IR35"/>
      <c r="IS35"/>
      <c r="IT35"/>
      <c r="IU35"/>
      <c r="IV35"/>
    </row>
    <row r="36" spans="1:256" s="37" customFormat="1" ht="13.5">
      <c r="A36" s="77"/>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c r="IK36"/>
      <c r="IL36"/>
      <c r="IM36"/>
      <c r="IN36"/>
      <c r="IO36"/>
      <c r="IP36"/>
      <c r="IQ36"/>
      <c r="IR36"/>
      <c r="IS36"/>
      <c r="IT36"/>
      <c r="IU36"/>
      <c r="IV36"/>
    </row>
    <row r="37" spans="1:256" s="37" customFormat="1" ht="13.5">
      <c r="A37" s="77"/>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c r="IK37"/>
      <c r="IL37"/>
      <c r="IM37"/>
      <c r="IN37"/>
      <c r="IO37"/>
      <c r="IP37"/>
      <c r="IQ37"/>
      <c r="IR37"/>
      <c r="IS37"/>
      <c r="IT37"/>
      <c r="IU37"/>
      <c r="IV37"/>
    </row>
    <row r="38" spans="1:256" s="37" customFormat="1" ht="13.5">
      <c r="A38" s="77"/>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c r="IK38"/>
      <c r="IL38"/>
      <c r="IM38"/>
      <c r="IN38"/>
      <c r="IO38"/>
      <c r="IP38"/>
      <c r="IQ38"/>
      <c r="IR38"/>
      <c r="IS38"/>
      <c r="IT38"/>
      <c r="IU38"/>
      <c r="IV38"/>
    </row>
    <row r="39" spans="1:256" s="37" customFormat="1" ht="13.5">
      <c r="A39" s="77"/>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c r="IK39"/>
      <c r="IL39"/>
      <c r="IM39"/>
      <c r="IN39"/>
      <c r="IO39"/>
      <c r="IP39"/>
      <c r="IQ39"/>
      <c r="IR39"/>
      <c r="IS39"/>
      <c r="IT39"/>
      <c r="IU39"/>
      <c r="IV39"/>
    </row>
    <row r="40" spans="1:256" s="37" customFormat="1" ht="13.5">
      <c r="A40" s="77"/>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c r="IK40"/>
      <c r="IL40"/>
      <c r="IM40"/>
      <c r="IN40"/>
      <c r="IO40"/>
      <c r="IP40"/>
      <c r="IQ40"/>
      <c r="IR40"/>
      <c r="IS40"/>
      <c r="IT40"/>
      <c r="IU40"/>
      <c r="IV40"/>
    </row>
    <row r="41" spans="1:256" s="37" customFormat="1" ht="13.5">
      <c r="A41" s="77"/>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c r="IK41"/>
      <c r="IL41"/>
      <c r="IM41"/>
      <c r="IN41"/>
      <c r="IO41"/>
      <c r="IP41"/>
      <c r="IQ41"/>
      <c r="IR41"/>
      <c r="IS41"/>
      <c r="IT41"/>
      <c r="IU41"/>
      <c r="IV41"/>
    </row>
    <row r="42" spans="1:256" s="37" customFormat="1" ht="13.5">
      <c r="A42" s="77"/>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c r="IK42"/>
      <c r="IL42"/>
      <c r="IM42"/>
      <c r="IN42"/>
      <c r="IO42"/>
      <c r="IP42"/>
      <c r="IQ42"/>
      <c r="IR42"/>
      <c r="IS42"/>
      <c r="IT42"/>
      <c r="IU42"/>
      <c r="IV42"/>
    </row>
    <row r="43" spans="1:256" s="37" customFormat="1" ht="13.5">
      <c r="A43" s="77"/>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c r="IK43"/>
      <c r="IL43"/>
      <c r="IM43"/>
      <c r="IN43"/>
      <c r="IO43"/>
      <c r="IP43"/>
      <c r="IQ43"/>
      <c r="IR43"/>
      <c r="IS43"/>
      <c r="IT43"/>
      <c r="IU43"/>
      <c r="IV43"/>
    </row>
    <row r="44" spans="1:256" s="34" customFormat="1" ht="13.5">
      <c r="A44" s="77"/>
      <c r="IJ44"/>
      <c r="IK44"/>
      <c r="IL44"/>
      <c r="IM44"/>
      <c r="IN44"/>
      <c r="IO44"/>
      <c r="IP44"/>
      <c r="IQ44"/>
      <c r="IR44"/>
      <c r="IS44"/>
      <c r="IT44"/>
      <c r="IU44"/>
      <c r="IV44"/>
    </row>
    <row r="45" spans="1:256" s="34" customFormat="1" ht="13.5">
      <c r="A45" s="77"/>
      <c r="IJ45"/>
      <c r="IK45"/>
      <c r="IL45"/>
      <c r="IM45"/>
      <c r="IN45"/>
      <c r="IO45"/>
      <c r="IP45"/>
      <c r="IQ45"/>
      <c r="IR45"/>
      <c r="IS45"/>
      <c r="IT45"/>
      <c r="IU45"/>
      <c r="IV45"/>
    </row>
    <row r="46" spans="1:256" s="34" customFormat="1" ht="13.5">
      <c r="A46" s="77"/>
      <c r="IJ46"/>
      <c r="IK46"/>
      <c r="IL46"/>
      <c r="IM46"/>
      <c r="IN46"/>
      <c r="IO46"/>
      <c r="IP46"/>
      <c r="IQ46"/>
      <c r="IR46"/>
      <c r="IS46"/>
      <c r="IT46"/>
      <c r="IU46"/>
      <c r="IV46"/>
    </row>
    <row r="47" spans="244:256" s="34" customFormat="1" ht="13.5">
      <c r="IJ47"/>
      <c r="IK47"/>
      <c r="IL47"/>
      <c r="IM47"/>
      <c r="IN47"/>
      <c r="IO47"/>
      <c r="IP47"/>
      <c r="IQ47"/>
      <c r="IR47"/>
      <c r="IS47"/>
      <c r="IT47"/>
      <c r="IU47"/>
      <c r="IV47"/>
    </row>
    <row r="48" spans="244:256" s="34" customFormat="1" ht="13.5">
      <c r="IJ48"/>
      <c r="IK48"/>
      <c r="IL48"/>
      <c r="IM48"/>
      <c r="IN48"/>
      <c r="IO48"/>
      <c r="IP48"/>
      <c r="IQ48"/>
      <c r="IR48"/>
      <c r="IS48"/>
      <c r="IT48"/>
      <c r="IU48"/>
      <c r="IV48"/>
    </row>
    <row r="49" spans="244:256" s="34" customFormat="1" ht="13.5">
      <c r="IJ49"/>
      <c r="IK49"/>
      <c r="IL49"/>
      <c r="IM49"/>
      <c r="IN49"/>
      <c r="IO49"/>
      <c r="IP49"/>
      <c r="IQ49"/>
      <c r="IR49"/>
      <c r="IS49"/>
      <c r="IT49"/>
      <c r="IU49"/>
      <c r="IV49"/>
    </row>
    <row r="50" spans="244:256" s="34" customFormat="1" ht="13.5">
      <c r="IJ50"/>
      <c r="IK50"/>
      <c r="IL50"/>
      <c r="IM50"/>
      <c r="IN50"/>
      <c r="IO50"/>
      <c r="IP50"/>
      <c r="IQ50"/>
      <c r="IR50"/>
      <c r="IS50"/>
      <c r="IT50"/>
      <c r="IU50"/>
      <c r="IV50"/>
    </row>
    <row r="51" spans="244:256" s="34" customFormat="1" ht="13.5">
      <c r="IJ51"/>
      <c r="IK51"/>
      <c r="IL51"/>
      <c r="IM51"/>
      <c r="IN51"/>
      <c r="IO51"/>
      <c r="IP51"/>
      <c r="IQ51"/>
      <c r="IR51"/>
      <c r="IS51"/>
      <c r="IT51"/>
      <c r="IU51"/>
      <c r="IV51"/>
    </row>
    <row r="52" spans="244:256" s="34" customFormat="1" ht="13.5">
      <c r="IJ52"/>
      <c r="IK52"/>
      <c r="IL52"/>
      <c r="IM52"/>
      <c r="IN52"/>
      <c r="IO52"/>
      <c r="IP52"/>
      <c r="IQ52"/>
      <c r="IR52"/>
      <c r="IS52"/>
      <c r="IT52"/>
      <c r="IU52"/>
      <c r="IV52"/>
    </row>
    <row r="53" spans="244:256" s="34" customFormat="1" ht="13.5">
      <c r="IJ53"/>
      <c r="IK53"/>
      <c r="IL53"/>
      <c r="IM53"/>
      <c r="IN53"/>
      <c r="IO53"/>
      <c r="IP53"/>
      <c r="IQ53"/>
      <c r="IR53"/>
      <c r="IS53"/>
      <c r="IT53"/>
      <c r="IU53"/>
      <c r="IV53"/>
    </row>
    <row r="54" spans="244:256" s="34" customFormat="1" ht="13.5">
      <c r="IJ54"/>
      <c r="IK54"/>
      <c r="IL54"/>
      <c r="IM54"/>
      <c r="IN54"/>
      <c r="IO54"/>
      <c r="IP54"/>
      <c r="IQ54"/>
      <c r="IR54"/>
      <c r="IS54"/>
      <c r="IT54"/>
      <c r="IU54"/>
      <c r="IV54"/>
    </row>
    <row r="55" spans="244:256" s="34" customFormat="1" ht="13.5">
      <c r="IJ55"/>
      <c r="IK55"/>
      <c r="IL55"/>
      <c r="IM55"/>
      <c r="IN55"/>
      <c r="IO55"/>
      <c r="IP55"/>
      <c r="IQ55"/>
      <c r="IR55"/>
      <c r="IS55"/>
      <c r="IT55"/>
      <c r="IU55"/>
      <c r="IV55"/>
    </row>
    <row r="56" spans="244:256" s="34" customFormat="1" ht="13.5">
      <c r="IJ56"/>
      <c r="IK56"/>
      <c r="IL56"/>
      <c r="IM56"/>
      <c r="IN56"/>
      <c r="IO56"/>
      <c r="IP56"/>
      <c r="IQ56"/>
      <c r="IR56"/>
      <c r="IS56"/>
      <c r="IT56"/>
      <c r="IU56"/>
      <c r="IV56"/>
    </row>
    <row r="57" spans="244:256" s="34" customFormat="1" ht="13.5">
      <c r="IJ57"/>
      <c r="IK57"/>
      <c r="IL57"/>
      <c r="IM57"/>
      <c r="IN57"/>
      <c r="IO57"/>
      <c r="IP57"/>
      <c r="IQ57"/>
      <c r="IR57"/>
      <c r="IS57"/>
      <c r="IT57"/>
      <c r="IU57"/>
      <c r="IV57"/>
    </row>
    <row r="58" spans="244:256" s="34" customFormat="1" ht="13.5">
      <c r="IJ58"/>
      <c r="IK58"/>
      <c r="IL58"/>
      <c r="IM58"/>
      <c r="IN58"/>
      <c r="IO58"/>
      <c r="IP58"/>
      <c r="IQ58"/>
      <c r="IR58"/>
      <c r="IS58"/>
      <c r="IT58"/>
      <c r="IU58"/>
      <c r="IV58"/>
    </row>
    <row r="59" spans="244:256" s="34" customFormat="1" ht="13.5">
      <c r="IJ59"/>
      <c r="IK59"/>
      <c r="IL59"/>
      <c r="IM59"/>
      <c r="IN59"/>
      <c r="IO59"/>
      <c r="IP59"/>
      <c r="IQ59"/>
      <c r="IR59"/>
      <c r="IS59"/>
      <c r="IT59"/>
      <c r="IU59"/>
      <c r="IV59"/>
    </row>
    <row r="60" spans="244:256" s="34" customFormat="1" ht="13.5">
      <c r="IJ60"/>
      <c r="IK60"/>
      <c r="IL60"/>
      <c r="IM60"/>
      <c r="IN60"/>
      <c r="IO60"/>
      <c r="IP60"/>
      <c r="IQ60"/>
      <c r="IR60"/>
      <c r="IS60"/>
      <c r="IT60"/>
      <c r="IU60"/>
      <c r="IV60"/>
    </row>
    <row r="61" spans="244:256" s="34" customFormat="1" ht="13.5">
      <c r="IJ61"/>
      <c r="IK61"/>
      <c r="IL61"/>
      <c r="IM61"/>
      <c r="IN61"/>
      <c r="IO61"/>
      <c r="IP61"/>
      <c r="IQ61"/>
      <c r="IR61"/>
      <c r="IS61"/>
      <c r="IT61"/>
      <c r="IU61"/>
      <c r="IV61"/>
    </row>
    <row r="62" spans="244:256" s="34" customFormat="1" ht="13.5">
      <c r="IJ62"/>
      <c r="IK62"/>
      <c r="IL62"/>
      <c r="IM62"/>
      <c r="IN62"/>
      <c r="IO62"/>
      <c r="IP62"/>
      <c r="IQ62"/>
      <c r="IR62"/>
      <c r="IS62"/>
      <c r="IT62"/>
      <c r="IU62"/>
      <c r="IV62"/>
    </row>
    <row r="63" spans="244:256" s="34" customFormat="1" ht="13.5">
      <c r="IJ63"/>
      <c r="IK63"/>
      <c r="IL63"/>
      <c r="IM63"/>
      <c r="IN63"/>
      <c r="IO63"/>
      <c r="IP63"/>
      <c r="IQ63"/>
      <c r="IR63"/>
      <c r="IS63"/>
      <c r="IT63"/>
      <c r="IU63"/>
      <c r="IV63"/>
    </row>
    <row r="64" spans="244:256" s="34" customFormat="1" ht="13.5">
      <c r="IJ64"/>
      <c r="IK64"/>
      <c r="IL64"/>
      <c r="IM64"/>
      <c r="IN64"/>
      <c r="IO64"/>
      <c r="IP64"/>
      <c r="IQ64"/>
      <c r="IR64"/>
      <c r="IS64"/>
      <c r="IT64"/>
      <c r="IU64"/>
      <c r="IV64"/>
    </row>
  </sheetData>
  <sheetProtection/>
  <mergeCells count="24">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24"/>
    <mergeCell ref="B11:B20"/>
    <mergeCell ref="B21:B23"/>
    <mergeCell ref="C11:C14"/>
    <mergeCell ref="C15:C16"/>
    <mergeCell ref="C17:C19"/>
    <mergeCell ref="C21:C22"/>
    <mergeCell ref="A5:B8"/>
  </mergeCells>
  <printOptions horizontalCentered="1"/>
  <pageMargins left="0.39305555555555555" right="0.39305555555555555" top="0.5111111111111111" bottom="0.38958333333333334" header="0.5111111111111111" footer="0.5111111111111111"/>
  <pageSetup horizontalDpi="600" verticalDpi="600" orientation="portrait" paperSize="9" scale="80"/>
</worksheet>
</file>

<file path=xl/worksheets/sheet9.xml><?xml version="1.0" encoding="utf-8"?>
<worksheet xmlns="http://schemas.openxmlformats.org/spreadsheetml/2006/main" xmlns:r="http://schemas.openxmlformats.org/officeDocument/2006/relationships">
  <sheetPr>
    <pageSetUpPr fitToPage="1"/>
  </sheetPr>
  <dimension ref="A1:IV64"/>
  <sheetViews>
    <sheetView zoomScaleSheetLayoutView="100" workbookViewId="0" topLeftCell="A1">
      <selection activeCell="M9" sqref="M9"/>
    </sheetView>
  </sheetViews>
  <sheetFormatPr defaultColWidth="12" defaultRowHeight="12.75"/>
  <cols>
    <col min="1" max="1" width="9" style="0" customWidth="1"/>
    <col min="2" max="2" width="13.16015625" style="0" customWidth="1"/>
    <col min="3" max="3" width="25.5" style="0" customWidth="1"/>
    <col min="4" max="4" width="21.66015625" style="0" customWidth="1"/>
    <col min="5" max="5" width="12.5" style="0" customWidth="1"/>
    <col min="6" max="6" width="22.5" style="0" customWidth="1"/>
    <col min="7" max="7" width="12.16015625" style="0" customWidth="1"/>
    <col min="8" max="8" width="11" style="0" customWidth="1"/>
    <col min="9" max="243" width="12" style="0" customWidth="1"/>
  </cols>
  <sheetData>
    <row r="1" spans="1:256" s="34" customFormat="1" ht="22.5" customHeight="1">
      <c r="A1" s="39" t="s">
        <v>439</v>
      </c>
      <c r="B1" s="40"/>
      <c r="C1" s="41"/>
      <c r="D1" s="41"/>
      <c r="E1" s="41"/>
      <c r="F1" s="41"/>
      <c r="G1" s="41"/>
      <c r="H1" s="41"/>
      <c r="IJ1"/>
      <c r="IK1"/>
      <c r="IL1"/>
      <c r="IM1"/>
      <c r="IN1"/>
      <c r="IO1"/>
      <c r="IP1"/>
      <c r="IQ1"/>
      <c r="IR1"/>
      <c r="IS1"/>
      <c r="IT1"/>
      <c r="IU1"/>
      <c r="IV1"/>
    </row>
    <row r="2" spans="1:256" s="34" customFormat="1" ht="42" customHeight="1">
      <c r="A2" s="42" t="s">
        <v>440</v>
      </c>
      <c r="B2" s="43"/>
      <c r="C2" s="43"/>
      <c r="D2" s="43"/>
      <c r="E2" s="43"/>
      <c r="F2" s="43"/>
      <c r="G2" s="43"/>
      <c r="H2" s="4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3" s="35" customFormat="1" ht="30" customHeight="1">
      <c r="A3" s="44" t="s">
        <v>255</v>
      </c>
      <c r="B3" s="45"/>
      <c r="C3" s="45" t="s">
        <v>471</v>
      </c>
      <c r="D3" s="45"/>
      <c r="E3" s="45"/>
      <c r="F3" s="45"/>
      <c r="G3" s="45"/>
      <c r="H3" s="46"/>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row>
    <row r="4" spans="1:243" s="35" customFormat="1" ht="30.75" customHeight="1">
      <c r="A4" s="47" t="s">
        <v>442</v>
      </c>
      <c r="B4" s="48"/>
      <c r="C4" s="48" t="s">
        <v>365</v>
      </c>
      <c r="D4" s="48" t="s">
        <v>443</v>
      </c>
      <c r="E4" s="48" t="s">
        <v>365</v>
      </c>
      <c r="F4" s="48"/>
      <c r="G4" s="48"/>
      <c r="H4" s="49"/>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row>
    <row r="5" spans="1:243" s="35" customFormat="1" ht="21" customHeight="1">
      <c r="A5" s="50" t="s">
        <v>444</v>
      </c>
      <c r="B5" s="51"/>
      <c r="C5" s="52" t="s">
        <v>7</v>
      </c>
      <c r="D5" s="52"/>
      <c r="E5" s="52"/>
      <c r="F5" s="52" t="s">
        <v>8</v>
      </c>
      <c r="G5" s="52"/>
      <c r="H5" s="53"/>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row>
    <row r="6" spans="1:243" s="36" customFormat="1" ht="21" customHeight="1">
      <c r="A6" s="50"/>
      <c r="B6" s="51"/>
      <c r="C6" s="54" t="s">
        <v>445</v>
      </c>
      <c r="D6" s="55">
        <v>1.45</v>
      </c>
      <c r="E6" s="55"/>
      <c r="F6" s="55">
        <v>1.45</v>
      </c>
      <c r="G6" s="55"/>
      <c r="H6" s="56"/>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row>
    <row r="7" spans="1:243" s="35" customFormat="1" ht="21" customHeight="1">
      <c r="A7" s="50"/>
      <c r="B7" s="51"/>
      <c r="C7" s="54" t="s">
        <v>446</v>
      </c>
      <c r="D7" s="55">
        <v>1.45</v>
      </c>
      <c r="E7" s="55"/>
      <c r="F7" s="55">
        <v>1.45</v>
      </c>
      <c r="G7" s="55"/>
      <c r="H7" s="56"/>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row>
    <row r="8" spans="1:243" s="35" customFormat="1" ht="21" customHeight="1">
      <c r="A8" s="50"/>
      <c r="B8" s="51"/>
      <c r="C8" s="54" t="s">
        <v>447</v>
      </c>
      <c r="D8" s="55"/>
      <c r="E8" s="55"/>
      <c r="F8" s="55"/>
      <c r="G8" s="55"/>
      <c r="H8" s="56"/>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row>
    <row r="9" spans="1:243" s="37" customFormat="1" ht="69.75" customHeight="1">
      <c r="A9" s="50" t="s">
        <v>448</v>
      </c>
      <c r="B9" s="51"/>
      <c r="C9" s="57" t="s">
        <v>449</v>
      </c>
      <c r="D9" s="57"/>
      <c r="E9" s="57"/>
      <c r="F9" s="57" t="s">
        <v>449</v>
      </c>
      <c r="G9" s="57"/>
      <c r="H9" s="5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row>
    <row r="10" spans="1:243" s="37" customFormat="1" ht="24.75" customHeight="1">
      <c r="A10" s="59" t="s">
        <v>373</v>
      </c>
      <c r="B10" s="60" t="s">
        <v>374</v>
      </c>
      <c r="C10" s="60" t="s">
        <v>375</v>
      </c>
      <c r="D10" s="60" t="s">
        <v>376</v>
      </c>
      <c r="E10" s="60" t="s">
        <v>377</v>
      </c>
      <c r="F10" s="60" t="s">
        <v>376</v>
      </c>
      <c r="G10" s="60" t="s">
        <v>377</v>
      </c>
      <c r="H10" s="61" t="s">
        <v>378</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row>
    <row r="11" spans="1:243" s="37" customFormat="1" ht="30" customHeight="1">
      <c r="A11" s="59"/>
      <c r="B11" s="62" t="s">
        <v>379</v>
      </c>
      <c r="C11" s="63" t="s">
        <v>380</v>
      </c>
      <c r="D11" s="64" t="s">
        <v>450</v>
      </c>
      <c r="E11" s="64" t="s">
        <v>382</v>
      </c>
      <c r="F11" s="64" t="s">
        <v>450</v>
      </c>
      <c r="G11" s="64" t="s">
        <v>382</v>
      </c>
      <c r="H11" s="65"/>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row>
    <row r="12" spans="1:243" s="37" customFormat="1" ht="30" customHeight="1">
      <c r="A12" s="59"/>
      <c r="B12" s="62"/>
      <c r="C12" s="63"/>
      <c r="D12" s="64" t="s">
        <v>451</v>
      </c>
      <c r="E12" s="64" t="s">
        <v>452</v>
      </c>
      <c r="F12" s="64" t="s">
        <v>451</v>
      </c>
      <c r="G12" s="64" t="s">
        <v>452</v>
      </c>
      <c r="H12" s="65"/>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row>
    <row r="13" spans="1:243" s="37" customFormat="1" ht="30" customHeight="1">
      <c r="A13" s="59"/>
      <c r="B13" s="62"/>
      <c r="C13" s="63"/>
      <c r="D13" s="64" t="s">
        <v>453</v>
      </c>
      <c r="E13" s="64" t="s">
        <v>454</v>
      </c>
      <c r="F13" s="64" t="s">
        <v>453</v>
      </c>
      <c r="G13" s="64" t="s">
        <v>454</v>
      </c>
      <c r="H13" s="65"/>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row>
    <row r="14" spans="1:243" s="37" customFormat="1" ht="30" customHeight="1">
      <c r="A14" s="59"/>
      <c r="B14" s="62"/>
      <c r="C14" s="63"/>
      <c r="D14" s="64" t="s">
        <v>455</v>
      </c>
      <c r="E14" s="64" t="s">
        <v>454</v>
      </c>
      <c r="F14" s="64" t="s">
        <v>455</v>
      </c>
      <c r="G14" s="64" t="s">
        <v>454</v>
      </c>
      <c r="H14" s="65"/>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row>
    <row r="15" spans="1:243" s="37" customFormat="1" ht="30" customHeight="1">
      <c r="A15" s="59"/>
      <c r="B15" s="62"/>
      <c r="C15" s="51" t="s">
        <v>398</v>
      </c>
      <c r="D15" s="66" t="s">
        <v>456</v>
      </c>
      <c r="E15" s="67" t="s">
        <v>457</v>
      </c>
      <c r="F15" s="66" t="s">
        <v>456</v>
      </c>
      <c r="G15" s="67" t="s">
        <v>457</v>
      </c>
      <c r="H15" s="65"/>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row>
    <row r="16" spans="1:243" s="37" customFormat="1" ht="30" customHeight="1">
      <c r="A16" s="59"/>
      <c r="B16" s="62"/>
      <c r="C16" s="51"/>
      <c r="D16" s="66" t="s">
        <v>458</v>
      </c>
      <c r="E16" s="67" t="s">
        <v>382</v>
      </c>
      <c r="F16" s="66" t="s">
        <v>458</v>
      </c>
      <c r="G16" s="67" t="s">
        <v>382</v>
      </c>
      <c r="H16" s="65"/>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row>
    <row r="17" spans="1:243" s="37" customFormat="1" ht="30" customHeight="1">
      <c r="A17" s="59"/>
      <c r="B17" s="62"/>
      <c r="C17" s="51" t="s">
        <v>408</v>
      </c>
      <c r="D17" s="66" t="s">
        <v>459</v>
      </c>
      <c r="E17" s="67" t="s">
        <v>460</v>
      </c>
      <c r="F17" s="66" t="s">
        <v>459</v>
      </c>
      <c r="G17" s="67" t="s">
        <v>460</v>
      </c>
      <c r="H17" s="65"/>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row>
    <row r="18" spans="1:8" s="38" customFormat="1" ht="30" customHeight="1">
      <c r="A18" s="59"/>
      <c r="B18" s="62"/>
      <c r="C18" s="51"/>
      <c r="D18" s="66" t="s">
        <v>461</v>
      </c>
      <c r="E18" s="67" t="s">
        <v>382</v>
      </c>
      <c r="F18" s="66" t="s">
        <v>461</v>
      </c>
      <c r="G18" s="67" t="s">
        <v>382</v>
      </c>
      <c r="H18" s="68"/>
    </row>
    <row r="19" spans="1:8" s="38" customFormat="1" ht="30" customHeight="1">
      <c r="A19" s="59"/>
      <c r="B19" s="62"/>
      <c r="C19" s="51"/>
      <c r="D19" s="66" t="s">
        <v>462</v>
      </c>
      <c r="E19" s="67" t="s">
        <v>382</v>
      </c>
      <c r="F19" s="66" t="s">
        <v>462</v>
      </c>
      <c r="G19" s="67" t="s">
        <v>382</v>
      </c>
      <c r="H19" s="68"/>
    </row>
    <row r="20" spans="1:8" s="38" customFormat="1" ht="30" customHeight="1">
      <c r="A20" s="59"/>
      <c r="B20" s="62"/>
      <c r="C20" s="48" t="s">
        <v>415</v>
      </c>
      <c r="D20" s="64" t="s">
        <v>416</v>
      </c>
      <c r="E20" s="64" t="s">
        <v>382</v>
      </c>
      <c r="F20" s="64" t="s">
        <v>416</v>
      </c>
      <c r="G20" s="64" t="s">
        <v>382</v>
      </c>
      <c r="H20" s="68"/>
    </row>
    <row r="21" spans="1:243" s="37" customFormat="1" ht="30" customHeight="1">
      <c r="A21" s="59"/>
      <c r="B21" s="69" t="s">
        <v>417</v>
      </c>
      <c r="C21" s="51" t="s">
        <v>463</v>
      </c>
      <c r="D21" s="66" t="s">
        <v>464</v>
      </c>
      <c r="E21" s="67" t="s">
        <v>465</v>
      </c>
      <c r="F21" s="66" t="s">
        <v>464</v>
      </c>
      <c r="G21" s="67" t="s">
        <v>465</v>
      </c>
      <c r="H21" s="68"/>
      <c r="I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row>
    <row r="22" spans="1:243" s="37" customFormat="1" ht="30" customHeight="1">
      <c r="A22" s="59"/>
      <c r="B22" s="69"/>
      <c r="C22" s="51"/>
      <c r="D22" s="66" t="s">
        <v>466</v>
      </c>
      <c r="E22" s="67" t="s">
        <v>465</v>
      </c>
      <c r="F22" s="66" t="s">
        <v>466</v>
      </c>
      <c r="G22" s="67" t="s">
        <v>465</v>
      </c>
      <c r="H22" s="6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row>
    <row r="23" spans="1:243" s="37" customFormat="1" ht="30" customHeight="1">
      <c r="A23" s="59"/>
      <c r="B23" s="69"/>
      <c r="C23" s="48" t="s">
        <v>430</v>
      </c>
      <c r="D23" s="66" t="s">
        <v>467</v>
      </c>
      <c r="E23" s="67" t="s">
        <v>468</v>
      </c>
      <c r="F23" s="66" t="s">
        <v>467</v>
      </c>
      <c r="G23" s="67" t="s">
        <v>468</v>
      </c>
      <c r="H23" s="6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row>
    <row r="24" spans="1:243" s="37" customFormat="1" ht="30" customHeight="1">
      <c r="A24" s="70"/>
      <c r="B24" s="71" t="s">
        <v>433</v>
      </c>
      <c r="C24" s="72" t="s">
        <v>469</v>
      </c>
      <c r="D24" s="73" t="s">
        <v>470</v>
      </c>
      <c r="E24" s="74" t="s">
        <v>382</v>
      </c>
      <c r="F24" s="73" t="s">
        <v>470</v>
      </c>
      <c r="G24" s="74" t="s">
        <v>382</v>
      </c>
      <c r="H24" s="75"/>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row>
    <row r="25" spans="1:243" s="37" customFormat="1" ht="21" customHeight="1">
      <c r="A25" s="76"/>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row>
    <row r="26" spans="1:256" s="37" customFormat="1" ht="13.5">
      <c r="A26" s="77"/>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c r="IK26"/>
      <c r="IL26"/>
      <c r="IM26"/>
      <c r="IN26"/>
      <c r="IO26"/>
      <c r="IP26"/>
      <c r="IQ26"/>
      <c r="IR26"/>
      <c r="IS26"/>
      <c r="IT26"/>
      <c r="IU26"/>
      <c r="IV26"/>
    </row>
    <row r="27" spans="1:256" s="37" customFormat="1" ht="13.5">
      <c r="A27" s="77"/>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c r="IK27"/>
      <c r="IL27"/>
      <c r="IM27"/>
      <c r="IN27"/>
      <c r="IO27"/>
      <c r="IP27"/>
      <c r="IQ27"/>
      <c r="IR27"/>
      <c r="IS27"/>
      <c r="IT27"/>
      <c r="IU27"/>
      <c r="IV27"/>
    </row>
    <row r="28" spans="1:256" s="37" customFormat="1" ht="13.5">
      <c r="A28" s="77"/>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c r="IK28"/>
      <c r="IL28"/>
      <c r="IM28"/>
      <c r="IN28"/>
      <c r="IO28"/>
      <c r="IP28"/>
      <c r="IQ28"/>
      <c r="IR28"/>
      <c r="IS28"/>
      <c r="IT28"/>
      <c r="IU28"/>
      <c r="IV28"/>
    </row>
    <row r="29" spans="1:256" s="37" customFormat="1" ht="13.5">
      <c r="A29" s="77"/>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c r="IK29"/>
      <c r="IL29"/>
      <c r="IM29"/>
      <c r="IN29"/>
      <c r="IO29"/>
      <c r="IP29"/>
      <c r="IQ29"/>
      <c r="IR29"/>
      <c r="IS29"/>
      <c r="IT29"/>
      <c r="IU29"/>
      <c r="IV29"/>
    </row>
    <row r="30" spans="1:256" s="37" customFormat="1" ht="13.5">
      <c r="A30" s="77"/>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c r="IK30"/>
      <c r="IL30"/>
      <c r="IM30"/>
      <c r="IN30"/>
      <c r="IO30"/>
      <c r="IP30"/>
      <c r="IQ30"/>
      <c r="IR30"/>
      <c r="IS30"/>
      <c r="IT30"/>
      <c r="IU30"/>
      <c r="IV30"/>
    </row>
    <row r="31" spans="1:256" s="37" customFormat="1" ht="13.5">
      <c r="A31" s="77"/>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c r="IK31"/>
      <c r="IL31"/>
      <c r="IM31"/>
      <c r="IN31"/>
      <c r="IO31"/>
      <c r="IP31"/>
      <c r="IQ31"/>
      <c r="IR31"/>
      <c r="IS31"/>
      <c r="IT31"/>
      <c r="IU31"/>
      <c r="IV31"/>
    </row>
    <row r="32" spans="1:256" s="37" customFormat="1" ht="13.5">
      <c r="A32" s="77"/>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c r="IK32"/>
      <c r="IL32"/>
      <c r="IM32"/>
      <c r="IN32"/>
      <c r="IO32"/>
      <c r="IP32"/>
      <c r="IQ32"/>
      <c r="IR32"/>
      <c r="IS32"/>
      <c r="IT32"/>
      <c r="IU32"/>
      <c r="IV32"/>
    </row>
    <row r="33" spans="1:256" s="37" customFormat="1" ht="13.5">
      <c r="A33" s="77"/>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c r="IK33"/>
      <c r="IL33"/>
      <c r="IM33"/>
      <c r="IN33"/>
      <c r="IO33"/>
      <c r="IP33"/>
      <c r="IQ33"/>
      <c r="IR33"/>
      <c r="IS33"/>
      <c r="IT33"/>
      <c r="IU33"/>
      <c r="IV33"/>
    </row>
    <row r="34" spans="1:256" s="37" customFormat="1" ht="13.5">
      <c r="A34" s="77"/>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c r="IK34"/>
      <c r="IL34"/>
      <c r="IM34"/>
      <c r="IN34"/>
      <c r="IO34"/>
      <c r="IP34"/>
      <c r="IQ34"/>
      <c r="IR34"/>
      <c r="IS34"/>
      <c r="IT34"/>
      <c r="IU34"/>
      <c r="IV34"/>
    </row>
    <row r="35" spans="1:256" s="37" customFormat="1" ht="13.5">
      <c r="A35" s="7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c r="IK35"/>
      <c r="IL35"/>
      <c r="IM35"/>
      <c r="IN35"/>
      <c r="IO35"/>
      <c r="IP35"/>
      <c r="IQ35"/>
      <c r="IR35"/>
      <c r="IS35"/>
      <c r="IT35"/>
      <c r="IU35"/>
      <c r="IV35"/>
    </row>
    <row r="36" spans="1:256" s="37" customFormat="1" ht="13.5">
      <c r="A36" s="77"/>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c r="IK36"/>
      <c r="IL36"/>
      <c r="IM36"/>
      <c r="IN36"/>
      <c r="IO36"/>
      <c r="IP36"/>
      <c r="IQ36"/>
      <c r="IR36"/>
      <c r="IS36"/>
      <c r="IT36"/>
      <c r="IU36"/>
      <c r="IV36"/>
    </row>
    <row r="37" spans="1:256" s="37" customFormat="1" ht="13.5">
      <c r="A37" s="77"/>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c r="IK37"/>
      <c r="IL37"/>
      <c r="IM37"/>
      <c r="IN37"/>
      <c r="IO37"/>
      <c r="IP37"/>
      <c r="IQ37"/>
      <c r="IR37"/>
      <c r="IS37"/>
      <c r="IT37"/>
      <c r="IU37"/>
      <c r="IV37"/>
    </row>
    <row r="38" spans="1:256" s="37" customFormat="1" ht="13.5">
      <c r="A38" s="77"/>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c r="IK38"/>
      <c r="IL38"/>
      <c r="IM38"/>
      <c r="IN38"/>
      <c r="IO38"/>
      <c r="IP38"/>
      <c r="IQ38"/>
      <c r="IR38"/>
      <c r="IS38"/>
      <c r="IT38"/>
      <c r="IU38"/>
      <c r="IV38"/>
    </row>
    <row r="39" spans="1:256" s="37" customFormat="1" ht="13.5">
      <c r="A39" s="77"/>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c r="IK39"/>
      <c r="IL39"/>
      <c r="IM39"/>
      <c r="IN39"/>
      <c r="IO39"/>
      <c r="IP39"/>
      <c r="IQ39"/>
      <c r="IR39"/>
      <c r="IS39"/>
      <c r="IT39"/>
      <c r="IU39"/>
      <c r="IV39"/>
    </row>
    <row r="40" spans="1:256" s="37" customFormat="1" ht="13.5">
      <c r="A40" s="77"/>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c r="IK40"/>
      <c r="IL40"/>
      <c r="IM40"/>
      <c r="IN40"/>
      <c r="IO40"/>
      <c r="IP40"/>
      <c r="IQ40"/>
      <c r="IR40"/>
      <c r="IS40"/>
      <c r="IT40"/>
      <c r="IU40"/>
      <c r="IV40"/>
    </row>
    <row r="41" spans="1:256" s="37" customFormat="1" ht="13.5">
      <c r="A41" s="77"/>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c r="IK41"/>
      <c r="IL41"/>
      <c r="IM41"/>
      <c r="IN41"/>
      <c r="IO41"/>
      <c r="IP41"/>
      <c r="IQ41"/>
      <c r="IR41"/>
      <c r="IS41"/>
      <c r="IT41"/>
      <c r="IU41"/>
      <c r="IV41"/>
    </row>
    <row r="42" spans="1:256" s="37" customFormat="1" ht="13.5">
      <c r="A42" s="77"/>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c r="IK42"/>
      <c r="IL42"/>
      <c r="IM42"/>
      <c r="IN42"/>
      <c r="IO42"/>
      <c r="IP42"/>
      <c r="IQ42"/>
      <c r="IR42"/>
      <c r="IS42"/>
      <c r="IT42"/>
      <c r="IU42"/>
      <c r="IV42"/>
    </row>
    <row r="43" spans="1:256" s="37" customFormat="1" ht="13.5">
      <c r="A43" s="77"/>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c r="IK43"/>
      <c r="IL43"/>
      <c r="IM43"/>
      <c r="IN43"/>
      <c r="IO43"/>
      <c r="IP43"/>
      <c r="IQ43"/>
      <c r="IR43"/>
      <c r="IS43"/>
      <c r="IT43"/>
      <c r="IU43"/>
      <c r="IV43"/>
    </row>
    <row r="44" spans="1:256" s="34" customFormat="1" ht="13.5">
      <c r="A44" s="77"/>
      <c r="IJ44"/>
      <c r="IK44"/>
      <c r="IL44"/>
      <c r="IM44"/>
      <c r="IN44"/>
      <c r="IO44"/>
      <c r="IP44"/>
      <c r="IQ44"/>
      <c r="IR44"/>
      <c r="IS44"/>
      <c r="IT44"/>
      <c r="IU44"/>
      <c r="IV44"/>
    </row>
    <row r="45" spans="1:256" s="34" customFormat="1" ht="13.5">
      <c r="A45" s="77"/>
      <c r="IJ45"/>
      <c r="IK45"/>
      <c r="IL45"/>
      <c r="IM45"/>
      <c r="IN45"/>
      <c r="IO45"/>
      <c r="IP45"/>
      <c r="IQ45"/>
      <c r="IR45"/>
      <c r="IS45"/>
      <c r="IT45"/>
      <c r="IU45"/>
      <c r="IV45"/>
    </row>
    <row r="46" spans="1:256" s="34" customFormat="1" ht="13.5">
      <c r="A46" s="77"/>
      <c r="IJ46"/>
      <c r="IK46"/>
      <c r="IL46"/>
      <c r="IM46"/>
      <c r="IN46"/>
      <c r="IO46"/>
      <c r="IP46"/>
      <c r="IQ46"/>
      <c r="IR46"/>
      <c r="IS46"/>
      <c r="IT46"/>
      <c r="IU46"/>
      <c r="IV46"/>
    </row>
    <row r="47" spans="244:256" s="34" customFormat="1" ht="13.5">
      <c r="IJ47"/>
      <c r="IK47"/>
      <c r="IL47"/>
      <c r="IM47"/>
      <c r="IN47"/>
      <c r="IO47"/>
      <c r="IP47"/>
      <c r="IQ47"/>
      <c r="IR47"/>
      <c r="IS47"/>
      <c r="IT47"/>
      <c r="IU47"/>
      <c r="IV47"/>
    </row>
    <row r="48" spans="244:256" s="34" customFormat="1" ht="13.5">
      <c r="IJ48"/>
      <c r="IK48"/>
      <c r="IL48"/>
      <c r="IM48"/>
      <c r="IN48"/>
      <c r="IO48"/>
      <c r="IP48"/>
      <c r="IQ48"/>
      <c r="IR48"/>
      <c r="IS48"/>
      <c r="IT48"/>
      <c r="IU48"/>
      <c r="IV48"/>
    </row>
    <row r="49" spans="244:256" s="34" customFormat="1" ht="13.5">
      <c r="IJ49"/>
      <c r="IK49"/>
      <c r="IL49"/>
      <c r="IM49"/>
      <c r="IN49"/>
      <c r="IO49"/>
      <c r="IP49"/>
      <c r="IQ49"/>
      <c r="IR49"/>
      <c r="IS49"/>
      <c r="IT49"/>
      <c r="IU49"/>
      <c r="IV49"/>
    </row>
    <row r="50" spans="244:256" s="34" customFormat="1" ht="13.5">
      <c r="IJ50"/>
      <c r="IK50"/>
      <c r="IL50"/>
      <c r="IM50"/>
      <c r="IN50"/>
      <c r="IO50"/>
      <c r="IP50"/>
      <c r="IQ50"/>
      <c r="IR50"/>
      <c r="IS50"/>
      <c r="IT50"/>
      <c r="IU50"/>
      <c r="IV50"/>
    </row>
    <row r="51" spans="244:256" s="34" customFormat="1" ht="13.5">
      <c r="IJ51"/>
      <c r="IK51"/>
      <c r="IL51"/>
      <c r="IM51"/>
      <c r="IN51"/>
      <c r="IO51"/>
      <c r="IP51"/>
      <c r="IQ51"/>
      <c r="IR51"/>
      <c r="IS51"/>
      <c r="IT51"/>
      <c r="IU51"/>
      <c r="IV51"/>
    </row>
    <row r="52" spans="244:256" s="34" customFormat="1" ht="13.5">
      <c r="IJ52"/>
      <c r="IK52"/>
      <c r="IL52"/>
      <c r="IM52"/>
      <c r="IN52"/>
      <c r="IO52"/>
      <c r="IP52"/>
      <c r="IQ52"/>
      <c r="IR52"/>
      <c r="IS52"/>
      <c r="IT52"/>
      <c r="IU52"/>
      <c r="IV52"/>
    </row>
    <row r="53" spans="244:256" s="34" customFormat="1" ht="13.5">
      <c r="IJ53"/>
      <c r="IK53"/>
      <c r="IL53"/>
      <c r="IM53"/>
      <c r="IN53"/>
      <c r="IO53"/>
      <c r="IP53"/>
      <c r="IQ53"/>
      <c r="IR53"/>
      <c r="IS53"/>
      <c r="IT53"/>
      <c r="IU53"/>
      <c r="IV53"/>
    </row>
    <row r="54" spans="244:256" s="34" customFormat="1" ht="13.5">
      <c r="IJ54"/>
      <c r="IK54"/>
      <c r="IL54"/>
      <c r="IM54"/>
      <c r="IN54"/>
      <c r="IO54"/>
      <c r="IP54"/>
      <c r="IQ54"/>
      <c r="IR54"/>
      <c r="IS54"/>
      <c r="IT54"/>
      <c r="IU54"/>
      <c r="IV54"/>
    </row>
    <row r="55" spans="244:256" s="34" customFormat="1" ht="13.5">
      <c r="IJ55"/>
      <c r="IK55"/>
      <c r="IL55"/>
      <c r="IM55"/>
      <c r="IN55"/>
      <c r="IO55"/>
      <c r="IP55"/>
      <c r="IQ55"/>
      <c r="IR55"/>
      <c r="IS55"/>
      <c r="IT55"/>
      <c r="IU55"/>
      <c r="IV55"/>
    </row>
    <row r="56" spans="244:256" s="34" customFormat="1" ht="13.5">
      <c r="IJ56"/>
      <c r="IK56"/>
      <c r="IL56"/>
      <c r="IM56"/>
      <c r="IN56"/>
      <c r="IO56"/>
      <c r="IP56"/>
      <c r="IQ56"/>
      <c r="IR56"/>
      <c r="IS56"/>
      <c r="IT56"/>
      <c r="IU56"/>
      <c r="IV56"/>
    </row>
    <row r="57" spans="244:256" s="34" customFormat="1" ht="13.5">
      <c r="IJ57"/>
      <c r="IK57"/>
      <c r="IL57"/>
      <c r="IM57"/>
      <c r="IN57"/>
      <c r="IO57"/>
      <c r="IP57"/>
      <c r="IQ57"/>
      <c r="IR57"/>
      <c r="IS57"/>
      <c r="IT57"/>
      <c r="IU57"/>
      <c r="IV57"/>
    </row>
    <row r="58" spans="244:256" s="34" customFormat="1" ht="13.5">
      <c r="IJ58"/>
      <c r="IK58"/>
      <c r="IL58"/>
      <c r="IM58"/>
      <c r="IN58"/>
      <c r="IO58"/>
      <c r="IP58"/>
      <c r="IQ58"/>
      <c r="IR58"/>
      <c r="IS58"/>
      <c r="IT58"/>
      <c r="IU58"/>
      <c r="IV58"/>
    </row>
    <row r="59" spans="244:256" s="34" customFormat="1" ht="13.5">
      <c r="IJ59"/>
      <c r="IK59"/>
      <c r="IL59"/>
      <c r="IM59"/>
      <c r="IN59"/>
      <c r="IO59"/>
      <c r="IP59"/>
      <c r="IQ59"/>
      <c r="IR59"/>
      <c r="IS59"/>
      <c r="IT59"/>
      <c r="IU59"/>
      <c r="IV59"/>
    </row>
    <row r="60" spans="244:256" s="34" customFormat="1" ht="13.5">
      <c r="IJ60"/>
      <c r="IK60"/>
      <c r="IL60"/>
      <c r="IM60"/>
      <c r="IN60"/>
      <c r="IO60"/>
      <c r="IP60"/>
      <c r="IQ60"/>
      <c r="IR60"/>
      <c r="IS60"/>
      <c r="IT60"/>
      <c r="IU60"/>
      <c r="IV60"/>
    </row>
    <row r="61" spans="244:256" s="34" customFormat="1" ht="13.5">
      <c r="IJ61"/>
      <c r="IK61"/>
      <c r="IL61"/>
      <c r="IM61"/>
      <c r="IN61"/>
      <c r="IO61"/>
      <c r="IP61"/>
      <c r="IQ61"/>
      <c r="IR61"/>
      <c r="IS61"/>
      <c r="IT61"/>
      <c r="IU61"/>
      <c r="IV61"/>
    </row>
    <row r="62" spans="244:256" s="34" customFormat="1" ht="13.5">
      <c r="IJ62"/>
      <c r="IK62"/>
      <c r="IL62"/>
      <c r="IM62"/>
      <c r="IN62"/>
      <c r="IO62"/>
      <c r="IP62"/>
      <c r="IQ62"/>
      <c r="IR62"/>
      <c r="IS62"/>
      <c r="IT62"/>
      <c r="IU62"/>
      <c r="IV62"/>
    </row>
    <row r="63" spans="244:256" s="34" customFormat="1" ht="13.5">
      <c r="IJ63"/>
      <c r="IK63"/>
      <c r="IL63"/>
      <c r="IM63"/>
      <c r="IN63"/>
      <c r="IO63"/>
      <c r="IP63"/>
      <c r="IQ63"/>
      <c r="IR63"/>
      <c r="IS63"/>
      <c r="IT63"/>
      <c r="IU63"/>
      <c r="IV63"/>
    </row>
    <row r="64" spans="244:256" s="34" customFormat="1" ht="13.5">
      <c r="IJ64"/>
      <c r="IK64"/>
      <c r="IL64"/>
      <c r="IM64"/>
      <c r="IN64"/>
      <c r="IO64"/>
      <c r="IP64"/>
      <c r="IQ64"/>
      <c r="IR64"/>
      <c r="IS64"/>
      <c r="IT64"/>
      <c r="IU64"/>
      <c r="IV64"/>
    </row>
  </sheetData>
  <sheetProtection/>
  <mergeCells count="24">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24"/>
    <mergeCell ref="B11:B20"/>
    <mergeCell ref="B21:B23"/>
    <mergeCell ref="C11:C14"/>
    <mergeCell ref="C15:C16"/>
    <mergeCell ref="C17:C19"/>
    <mergeCell ref="C21:C22"/>
    <mergeCell ref="A5:B8"/>
  </mergeCells>
  <printOptions horizontalCentered="1"/>
  <pageMargins left="0.7513888888888889" right="0.7513888888888889" top="1" bottom="1" header="0.5" footer="0.5"/>
  <pageSetup fitToHeight="1" fitToWidth="1"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JCCWSC</cp:lastModifiedBy>
  <cp:lastPrinted>2014-05-04T07:29:46Z</cp:lastPrinted>
  <dcterms:created xsi:type="dcterms:W3CDTF">2013-03-03T08:22:18Z</dcterms:created>
  <dcterms:modified xsi:type="dcterms:W3CDTF">2023-12-19T03:10:15Z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AB4F875DC8CE4A338356CD8D7C42B7D7</vt:lpwstr>
  </property>
</Properties>
</file>